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465"/>
  </bookViews>
  <sheets>
    <sheet name="Gesamtwertung" sheetId="7" r:id="rId1"/>
    <sheet name="Bogenschießen" sheetId="8" r:id="rId2"/>
    <sheet name="DiscGolf" sheetId="9" r:id="rId3"/>
    <sheet name="Volleyball" sheetId="10" r:id="rId4"/>
    <sheet name="Wuzzler" sheetId="11" r:id="rId5"/>
  </sheets>
  <externalReferences>
    <externalReference r:id="rId6"/>
  </externalReferences>
  <definedNames>
    <definedName name="_xlnm.Print_Area" localSheetId="1">Bogenschießen!$A$2:$E$19</definedName>
    <definedName name="_xlnm.Print_Area" localSheetId="2">DiscGolf!$A$2:$E$19</definedName>
    <definedName name="_xlnm.Print_Area" localSheetId="3">Volleyball!$A$2:$D$19</definedName>
    <definedName name="_xlnm.Print_Area" localSheetId="4">Wuzzler!$A$2:$D$19</definedName>
  </definedNames>
  <calcPr calcId="124519"/>
</workbook>
</file>

<file path=xl/calcChain.xml><?xml version="1.0" encoding="utf-8"?>
<calcChain xmlns="http://schemas.openxmlformats.org/spreadsheetml/2006/main">
  <c r="C5" i="11"/>
  <c r="A27"/>
  <c r="A26"/>
  <c r="A25"/>
  <c r="A24"/>
  <c r="A23"/>
  <c r="A22"/>
  <c r="A21"/>
  <c r="A20"/>
  <c r="C19"/>
  <c r="A19"/>
  <c r="C18"/>
  <c r="A18"/>
  <c r="C17"/>
  <c r="A17"/>
  <c r="C16"/>
  <c r="A16"/>
  <c r="C15"/>
  <c r="A15"/>
  <c r="C14"/>
  <c r="A14"/>
  <c r="C13"/>
  <c r="A13"/>
  <c r="C12"/>
  <c r="C11"/>
  <c r="C10"/>
  <c r="C9"/>
  <c r="C8"/>
  <c r="C7"/>
  <c r="C6"/>
  <c r="C4"/>
  <c r="C3"/>
  <c r="A27" i="10"/>
  <c r="A26"/>
  <c r="A25"/>
  <c r="A24"/>
  <c r="A23"/>
  <c r="A22"/>
  <c r="A21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A6"/>
  <c r="C5"/>
  <c r="A5"/>
  <c r="C4"/>
  <c r="E16" i="7" s="1"/>
  <c r="A4" i="10"/>
  <c r="C3"/>
  <c r="A3"/>
  <c r="A27" i="9"/>
  <c r="A26"/>
  <c r="A25"/>
  <c r="A24"/>
  <c r="A23"/>
  <c r="A22"/>
  <c r="A21"/>
  <c r="A20"/>
  <c r="C19"/>
  <c r="A19"/>
  <c r="C18"/>
  <c r="A18"/>
  <c r="A17"/>
  <c r="C16"/>
  <c r="A16"/>
  <c r="C15"/>
  <c r="A15"/>
  <c r="C14"/>
  <c r="A14"/>
  <c r="C13"/>
  <c r="A13"/>
  <c r="C12"/>
  <c r="A12"/>
  <c r="C11"/>
  <c r="C10"/>
  <c r="C9"/>
  <c r="C8"/>
  <c r="C7"/>
  <c r="C6"/>
  <c r="C5"/>
  <c r="D17" i="7" s="1"/>
  <c r="C4" i="9"/>
  <c r="C3"/>
  <c r="A27" i="8"/>
  <c r="A26"/>
  <c r="A25"/>
  <c r="A24"/>
  <c r="A23"/>
  <c r="A22"/>
  <c r="A21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A6"/>
  <c r="C5"/>
  <c r="C16" i="7" s="1"/>
  <c r="A5" i="8"/>
  <c r="C4"/>
  <c r="A4"/>
  <c r="C3"/>
  <c r="A3"/>
  <c r="F28" i="7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8"/>
  <c r="F18"/>
  <c r="E18"/>
  <c r="D18"/>
  <c r="C18"/>
  <c r="F17"/>
  <c r="E17"/>
  <c r="F16"/>
  <c r="D16"/>
  <c r="F15"/>
  <c r="E15"/>
  <c r="C15"/>
  <c r="F14"/>
  <c r="E14"/>
  <c r="D14"/>
  <c r="F13"/>
  <c r="E13"/>
  <c r="D13"/>
  <c r="F12"/>
  <c r="E12"/>
  <c r="C12"/>
  <c r="F11"/>
  <c r="E11"/>
  <c r="D11"/>
  <c r="F10"/>
  <c r="E10"/>
  <c r="D10"/>
  <c r="C10"/>
  <c r="F9"/>
  <c r="E9"/>
  <c r="D9"/>
  <c r="C9"/>
  <c r="G9" s="1"/>
  <c r="F8"/>
  <c r="E8"/>
  <c r="D8"/>
  <c r="F7"/>
  <c r="E7"/>
  <c r="D7"/>
  <c r="G7" s="1"/>
  <c r="C7"/>
  <c r="F6"/>
  <c r="E6"/>
  <c r="D6"/>
  <c r="C6"/>
  <c r="G6" s="1"/>
  <c r="F5"/>
  <c r="E5"/>
  <c r="D5"/>
  <c r="C5"/>
  <c r="F4"/>
  <c r="G4" s="1"/>
  <c r="E4"/>
  <c r="D4"/>
  <c r="C4"/>
  <c r="F3"/>
  <c r="E3"/>
  <c r="D3"/>
  <c r="C3"/>
  <c r="G3" s="1"/>
  <c r="G16" l="1"/>
  <c r="G5"/>
  <c r="G10"/>
  <c r="C8"/>
  <c r="G8" s="1"/>
  <c r="C11"/>
  <c r="G11" s="1"/>
  <c r="D12"/>
  <c r="G12" s="1"/>
  <c r="C14"/>
  <c r="G14" s="1"/>
  <c r="D15"/>
  <c r="G15" s="1"/>
  <c r="C17"/>
  <c r="G17" s="1"/>
  <c r="C13"/>
  <c r="G13" s="1"/>
</calcChain>
</file>

<file path=xl/sharedStrings.xml><?xml version="1.0" encoding="utf-8"?>
<sst xmlns="http://schemas.openxmlformats.org/spreadsheetml/2006/main" count="73" uniqueCount="56">
  <si>
    <t xml:space="preserve">3. Naarner Sporttag  </t>
  </si>
  <si>
    <r>
      <t xml:space="preserve">( Übertrag der TL Nr aus Mappe "Teilnehmer durch kopieren [Filter]; Eingabe der erreichten Ringe; Sortierung nach Anzahl Ringe </t>
    </r>
    <r>
      <rPr>
        <b/>
        <sz val="8"/>
        <rFont val="Arial"/>
        <family val="2"/>
      </rPr>
      <t>absteigend</t>
    </r>
    <r>
      <rPr>
        <sz val="8"/>
        <rFont val="Arial"/>
        <family val="2"/>
      </rPr>
      <t>; Eintrag der Plazierung [ohne ".", ist bereits formatiert]; Formatierung Tabelle)</t>
    </r>
  </si>
  <si>
    <t>lf. Nr</t>
  </si>
  <si>
    <t>TL Nr</t>
  </si>
  <si>
    <t>Mannschaften</t>
  </si>
  <si>
    <t>Ringe</t>
  </si>
  <si>
    <t>Plazierung</t>
  </si>
  <si>
    <r>
      <t>( Übertrag der TL Nr aus Mappe "Teilnehmer durch kopieren [Filter]; Eingabe der erreichten Würfe; Sortierung nach Anzahl Würfe</t>
    </r>
    <r>
      <rPr>
        <b/>
        <sz val="8"/>
        <rFont val="Arial"/>
        <family val="2"/>
      </rPr>
      <t xml:space="preserve"> aufsteigend</t>
    </r>
    <r>
      <rPr>
        <sz val="8"/>
        <rFont val="Arial"/>
        <family val="2"/>
      </rPr>
      <t>; Eintrag der Plazierung [ohne ".", ist bereits formatiert]; Formatierung Tabelle)</t>
    </r>
  </si>
  <si>
    <t>Würfe</t>
  </si>
  <si>
    <r>
      <t>( Übertrag der TL Nr aus Mappe "Teilnehmer durch kopieren [Filter]; Eingabe der erreichten Plazierung [ohne ".", ist bereits formatiert]; Sortierung nach Plazierung</t>
    </r>
    <r>
      <rPr>
        <b/>
        <sz val="8"/>
        <rFont val="Arial"/>
        <family val="2"/>
      </rPr>
      <t xml:space="preserve"> aufsteigend</t>
    </r>
    <r>
      <rPr>
        <sz val="8"/>
        <rFont val="Arial"/>
        <family val="2"/>
      </rPr>
      <t>; Formatierung Tabelle)</t>
    </r>
  </si>
  <si>
    <r>
      <t>( Übertrag der TL Nr aus Mappe "Teilnehmer durch kopieren [Filter]; Eingabe der erreichten Plazierung [ohne ".", ist bereits formatiert]; Sortierung nach Plazierung</t>
    </r>
    <r>
      <rPr>
        <b/>
        <sz val="8"/>
        <rFont val="Arial"/>
        <family val="2"/>
      </rPr>
      <t xml:space="preserve"> aufsteigend;</t>
    </r>
    <r>
      <rPr>
        <sz val="8"/>
        <rFont val="Arial"/>
        <family val="2"/>
      </rPr>
      <t xml:space="preserve"> Formatierung Tabelle)</t>
    </r>
  </si>
  <si>
    <t>3. Naarner Sporttag Gesamtwertung</t>
  </si>
  <si>
    <t>Platz</t>
  </si>
  <si>
    <t>Punkte</t>
  </si>
  <si>
    <t>Rang</t>
  </si>
  <si>
    <r>
      <t>( Übertrag der Mannschaften aus Mappe "Teilnehmer" durch kopieren; Eingabe der zu erreichnden Punkte nach Anzahl Teilnehmer = "Rang 1." bis 0 = "Rang an Bewerb nicht teilgenommen" ("Spalte J"); Sortierung nach Punkte</t>
    </r>
    <r>
      <rPr>
        <b/>
        <sz val="8"/>
        <rFont val="Arial"/>
        <family val="2"/>
      </rPr>
      <t xml:space="preserve"> absteigend</t>
    </r>
    <r>
      <rPr>
        <sz val="8"/>
        <rFont val="Arial"/>
        <family val="2"/>
      </rPr>
      <t>; Formatierung Tabelle)</t>
    </r>
  </si>
  <si>
    <t>1.</t>
  </si>
  <si>
    <t>Tennis</t>
  </si>
  <si>
    <t>2.</t>
  </si>
  <si>
    <t>Das weiße Lazarett</t>
  </si>
  <si>
    <t>3.</t>
  </si>
  <si>
    <t>PDS</t>
  </si>
  <si>
    <t>4.</t>
  </si>
  <si>
    <t>Bauhittn Crew</t>
  </si>
  <si>
    <t>5.</t>
  </si>
  <si>
    <t>Freilos</t>
  </si>
  <si>
    <t>6.</t>
  </si>
  <si>
    <t>Sand Drinkers</t>
  </si>
  <si>
    <t>7.</t>
  </si>
  <si>
    <t>Naarner Old Stars</t>
  </si>
  <si>
    <t>8.</t>
  </si>
  <si>
    <t>Hangover 96</t>
  </si>
  <si>
    <t>9.</t>
  </si>
  <si>
    <t>Hartfeld</t>
  </si>
  <si>
    <t>10.</t>
  </si>
  <si>
    <t>Die Gauchos</t>
  </si>
  <si>
    <t>11.</t>
  </si>
  <si>
    <t>Schmiedfeld</t>
  </si>
  <si>
    <t>12.</t>
  </si>
  <si>
    <t>DGG</t>
  </si>
  <si>
    <t>13.</t>
  </si>
  <si>
    <t>Tennis II</t>
  </si>
  <si>
    <t>14.</t>
  </si>
  <si>
    <t>de vam Bogenschießn</t>
  </si>
  <si>
    <t>15.</t>
  </si>
  <si>
    <t>Hartfeld II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</si>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</sst>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/>
    <xf numFmtId="0" fontId="1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64" fontId="0" fillId="2" borderId="3" xfId="0" applyNumberFormat="1" applyFill="1" applyBorder="1" applyAlignment="1">
      <alignment horizontal="left"/>
    </xf>
    <xf numFmtId="0" fontId="0" fillId="2" borderId="4" xfId="0" applyFill="1" applyBorder="1"/>
    <xf numFmtId="164" fontId="0" fillId="0" borderId="0" xfId="0" applyNumberFormat="1" applyAlignment="1">
      <alignment horizontal="center"/>
    </xf>
    <xf numFmtId="164" fontId="0" fillId="2" borderId="5" xfId="0" applyNumberFormat="1" applyFill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45164</xdr:colOff>
      <xdr:row>1</xdr:row>
      <xdr:rowOff>0</xdr:rowOff>
    </xdr:from>
    <xdr:to>
      <xdr:col>2</xdr:col>
      <xdr:colOff>586019</xdr:colOff>
      <xdr:row>1</xdr:row>
      <xdr:rowOff>536407</xdr:rowOff>
    </xdr:to>
    <xdr:pic>
      <xdr:nvPicPr>
        <xdr:cNvPr id="2" name="Picture 1" descr="C:\Users\nbfroschauer\AppData\Local\Microsoft\Windows\Temporary Internet Files\Content.IE5\0NQ8ZYUD\MC900382592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3989" y="457200"/>
          <a:ext cx="540855" cy="53640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15039</xdr:colOff>
      <xdr:row>1</xdr:row>
      <xdr:rowOff>15040</xdr:rowOff>
    </xdr:from>
    <xdr:to>
      <xdr:col>4</xdr:col>
      <xdr:colOff>611605</xdr:colOff>
      <xdr:row>1</xdr:row>
      <xdr:rowOff>516356</xdr:rowOff>
    </xdr:to>
    <xdr:pic>
      <xdr:nvPicPr>
        <xdr:cNvPr id="3" name="Picture 5" descr="C:\Users\nbfroschauer\AppData\Local\Microsoft\Windows\Temporary Internet Files\Content.IE5\EZWQA6CP\MP900404946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861" t="5952" r="15526" b="9013"/>
        <a:stretch>
          <a:fillRect/>
        </a:stretch>
      </xdr:blipFill>
      <xdr:spPr bwMode="auto">
        <a:xfrm>
          <a:off x="3320214" y="472240"/>
          <a:ext cx="596566" cy="50131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74504</xdr:colOff>
      <xdr:row>1</xdr:row>
      <xdr:rowOff>21351</xdr:rowOff>
    </xdr:from>
    <xdr:to>
      <xdr:col>5</xdr:col>
      <xdr:colOff>571499</xdr:colOff>
      <xdr:row>1</xdr:row>
      <xdr:rowOff>513849</xdr:rowOff>
    </xdr:to>
    <xdr:pic>
      <xdr:nvPicPr>
        <xdr:cNvPr id="4" name="Picture 4" descr="C:\Users\nbfroschauer\AppData\Local\Microsoft\Windows\Temporary Internet Files\Content.IE5\QY6RZNYE\MC900433881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7854" y="478551"/>
          <a:ext cx="496995" cy="49249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60156</xdr:colOff>
      <xdr:row>1</xdr:row>
      <xdr:rowOff>20052</xdr:rowOff>
    </xdr:from>
    <xdr:to>
      <xdr:col>3</xdr:col>
      <xdr:colOff>595842</xdr:colOff>
      <xdr:row>1</xdr:row>
      <xdr:rowOff>486276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27156" y="477252"/>
          <a:ext cx="535686" cy="46622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135357</xdr:colOff>
      <xdr:row>0</xdr:row>
      <xdr:rowOff>30078</xdr:rowOff>
    </xdr:from>
    <xdr:to>
      <xdr:col>6</xdr:col>
      <xdr:colOff>586543</xdr:colOff>
      <xdr:row>0</xdr:row>
      <xdr:rowOff>426117</xdr:rowOff>
    </xdr:to>
    <xdr:pic>
      <xdr:nvPicPr>
        <xdr:cNvPr id="6" name="Grafik 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8707" y="30078"/>
          <a:ext cx="1089361" cy="3960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26276</xdr:rowOff>
    </xdr:from>
    <xdr:to>
      <xdr:col>2</xdr:col>
      <xdr:colOff>32845</xdr:colOff>
      <xdr:row>0</xdr:row>
      <xdr:rowOff>443231</xdr:rowOff>
    </xdr:to>
    <xdr:pic>
      <xdr:nvPicPr>
        <xdr:cNvPr id="2" name="Picture 1" descr="C:\Users\nbfroschauer\AppData\Local\Microsoft\Windows\Temporary Internet Files\Content.IE5\0NQ8ZYUD\MC900382592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6276"/>
          <a:ext cx="423369" cy="41695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</xdr:colOff>
      <xdr:row>0</xdr:row>
      <xdr:rowOff>52552</xdr:rowOff>
    </xdr:from>
    <xdr:to>
      <xdr:col>4</xdr:col>
      <xdr:colOff>775138</xdr:colOff>
      <xdr:row>0</xdr:row>
      <xdr:rowOff>394138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1" y="52552"/>
          <a:ext cx="775137" cy="341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45984</xdr:rowOff>
    </xdr:from>
    <xdr:to>
      <xdr:col>2</xdr:col>
      <xdr:colOff>50196</xdr:colOff>
      <xdr:row>0</xdr:row>
      <xdr:rowOff>426984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84"/>
          <a:ext cx="440721" cy="3810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59121</xdr:rowOff>
    </xdr:from>
    <xdr:to>
      <xdr:col>4</xdr:col>
      <xdr:colOff>775137</xdr:colOff>
      <xdr:row>0</xdr:row>
      <xdr:rowOff>400707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59121"/>
          <a:ext cx="775137" cy="341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97089</xdr:colOff>
      <xdr:row>0</xdr:row>
      <xdr:rowOff>407276</xdr:rowOff>
    </xdr:to>
    <xdr:pic>
      <xdr:nvPicPr>
        <xdr:cNvPr id="2" name="Picture 5" descr="C:\Users\nbfroschauer\AppData\Local\Microsoft\Windows\Temporary Internet Files\Content.IE5\EZWQA6CP\MP900404946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861" t="5952" r="15526" b="9013"/>
        <a:stretch>
          <a:fillRect/>
        </a:stretch>
      </xdr:blipFill>
      <xdr:spPr bwMode="auto">
        <a:xfrm>
          <a:off x="0" y="0"/>
          <a:ext cx="487614" cy="4072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6569</xdr:colOff>
      <xdr:row>0</xdr:row>
      <xdr:rowOff>59121</xdr:rowOff>
    </xdr:from>
    <xdr:to>
      <xdr:col>3</xdr:col>
      <xdr:colOff>781706</xdr:colOff>
      <xdr:row>0</xdr:row>
      <xdr:rowOff>400707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02094" y="59121"/>
          <a:ext cx="775137" cy="341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45984</xdr:colOff>
      <xdr:row>0</xdr:row>
      <xdr:rowOff>429629</xdr:rowOff>
    </xdr:to>
    <xdr:pic>
      <xdr:nvPicPr>
        <xdr:cNvPr id="2" name="Picture 4" descr="C:\Users\nbfroschauer\AppData\Local\Microsoft\Windows\Temporary Internet Files\Content.IE5\QY6RZNYE\MC900433881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36508" cy="42962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6569</xdr:colOff>
      <xdr:row>0</xdr:row>
      <xdr:rowOff>59121</xdr:rowOff>
    </xdr:from>
    <xdr:to>
      <xdr:col>4</xdr:col>
      <xdr:colOff>656</xdr:colOff>
      <xdr:row>0</xdr:row>
      <xdr:rowOff>400707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44894" y="59121"/>
          <a:ext cx="775137" cy="341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swertung%20Sporttag%202016_09_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C-Version 12 Teams (2)"/>
      <sheetName val="PC-Version 10 Teams (2)"/>
      <sheetName val="PC-Version 10 Teams"/>
      <sheetName val="PC-Version 12 Teams"/>
      <sheetName val="Teilnehmer"/>
      <sheetName val="Gesamtwertung"/>
      <sheetName val="Bogenschießen"/>
      <sheetName val="DiscGolf"/>
      <sheetName val="Volleyball"/>
      <sheetName val="Wuzzler"/>
    </sheetNames>
    <sheetDataSet>
      <sheetData sheetId="0"/>
      <sheetData sheetId="1"/>
      <sheetData sheetId="2"/>
      <sheetData sheetId="3"/>
      <sheetData sheetId="4">
        <row r="1">
          <cell r="A1" t="str">
            <v>TL Nr</v>
          </cell>
          <cell r="B1" t="str">
            <v>Mannschaften</v>
          </cell>
          <cell r="G1" t="str">
            <v>Kontaktperson</v>
          </cell>
          <cell r="H1" t="str">
            <v>Telefonnummer</v>
          </cell>
          <cell r="I1" t="str">
            <v>Email</v>
          </cell>
          <cell r="J1" t="str">
            <v>lf. Nr</v>
          </cell>
        </row>
        <row r="2">
          <cell r="A2">
            <v>1</v>
          </cell>
          <cell r="B2" t="str">
            <v>Bauhittn Crew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 t="str">
            <v>Hintersteininger Florian</v>
          </cell>
          <cell r="I2" t="str">
            <v>florian_hinterst@hotmail.com</v>
          </cell>
          <cell r="J2">
            <v>1</v>
          </cell>
        </row>
        <row r="3">
          <cell r="A3">
            <v>2</v>
          </cell>
          <cell r="B3" t="str">
            <v>Freilos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 t="str">
            <v>Lettner Anja</v>
          </cell>
          <cell r="I3" t="str">
            <v>Lettner.anja@gmail.com</v>
          </cell>
          <cell r="J3">
            <v>2</v>
          </cell>
        </row>
        <row r="4">
          <cell r="A4">
            <v>3</v>
          </cell>
          <cell r="B4" t="str">
            <v>Die Gauchos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 t="str">
            <v>Holzmann Roland</v>
          </cell>
          <cell r="I4" t="str">
            <v>Roland.Holzmann@hoedlmayr.com</v>
          </cell>
          <cell r="J4">
            <v>3</v>
          </cell>
        </row>
        <row r="5">
          <cell r="A5">
            <v>4</v>
          </cell>
          <cell r="B5" t="str">
            <v>Naarner Old Stars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 t="str">
            <v>Lehner Günter</v>
          </cell>
          <cell r="I5" t="str">
            <v>werkzeug@altzinger.at</v>
          </cell>
          <cell r="J5">
            <v>4</v>
          </cell>
        </row>
        <row r="6">
          <cell r="A6">
            <v>5</v>
          </cell>
          <cell r="B6" t="str">
            <v>Hangover 96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 t="str">
            <v>Kreimer Sebatian</v>
          </cell>
          <cell r="I6" t="str">
            <v>kreimer.sebastian@gmx.at</v>
          </cell>
          <cell r="J6">
            <v>5</v>
          </cell>
        </row>
        <row r="7">
          <cell r="A7">
            <v>6</v>
          </cell>
          <cell r="B7" t="str">
            <v>Hartfeld</v>
          </cell>
          <cell r="C7">
            <v>1</v>
          </cell>
          <cell r="D7">
            <v>1</v>
          </cell>
          <cell r="F7">
            <v>1</v>
          </cell>
          <cell r="G7" t="str">
            <v>Obereder Helmut</v>
          </cell>
          <cell r="I7" t="str">
            <v>ho@delfin-wellness.at</v>
          </cell>
          <cell r="J7">
            <v>6</v>
          </cell>
        </row>
        <row r="8">
          <cell r="A8">
            <v>7</v>
          </cell>
          <cell r="B8" t="str">
            <v>PDS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 t="str">
            <v>Pilz Jana</v>
          </cell>
          <cell r="J8">
            <v>7</v>
          </cell>
        </row>
        <row r="9">
          <cell r="A9">
            <v>8</v>
          </cell>
          <cell r="B9" t="str">
            <v>Sand Drinkers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 t="str">
            <v>Lehner Daniel</v>
          </cell>
          <cell r="I9" t="str">
            <v>daniel.lehner@live.at</v>
          </cell>
          <cell r="J9">
            <v>8</v>
          </cell>
        </row>
        <row r="10">
          <cell r="A10">
            <v>9</v>
          </cell>
          <cell r="B10" t="str">
            <v>Das weiße Lazarett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 t="str">
            <v>Klem David</v>
          </cell>
          <cell r="I10" t="str">
            <v>klemdavid.klem@gmail.com</v>
          </cell>
          <cell r="J10">
            <v>9</v>
          </cell>
        </row>
        <row r="11">
          <cell r="A11">
            <v>10</v>
          </cell>
          <cell r="B11" t="str">
            <v>Tennis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 t="str">
            <v>Froschauer Franz</v>
          </cell>
          <cell r="I11" t="str">
            <v>franz.froschauer@engel.at</v>
          </cell>
          <cell r="J11">
            <v>10</v>
          </cell>
        </row>
        <row r="12">
          <cell r="A12">
            <v>11</v>
          </cell>
          <cell r="B12" t="str">
            <v>Tennis II</v>
          </cell>
          <cell r="C12">
            <v>1</v>
          </cell>
          <cell r="G12" t="str">
            <v>Bindreiter Alex</v>
          </cell>
          <cell r="J12">
            <v>11</v>
          </cell>
        </row>
        <row r="13">
          <cell r="A13">
            <v>12</v>
          </cell>
          <cell r="B13" t="str">
            <v>Hartfeld II</v>
          </cell>
          <cell r="D13">
            <v>1</v>
          </cell>
          <cell r="J13">
            <v>12</v>
          </cell>
        </row>
        <row r="14">
          <cell r="A14">
            <v>13</v>
          </cell>
          <cell r="B14" t="str">
            <v>de vam Bogenschießn</v>
          </cell>
          <cell r="D14">
            <v>1</v>
          </cell>
          <cell r="J14">
            <v>13</v>
          </cell>
        </row>
        <row r="15">
          <cell r="A15">
            <v>14</v>
          </cell>
          <cell r="B15" t="str">
            <v>DGG</v>
          </cell>
          <cell r="C15">
            <v>1</v>
          </cell>
          <cell r="D15">
            <v>1</v>
          </cell>
          <cell r="E15">
            <v>1</v>
          </cell>
          <cell r="J15">
            <v>14</v>
          </cell>
        </row>
        <row r="16">
          <cell r="A16">
            <v>15</v>
          </cell>
          <cell r="B16" t="str">
            <v>Schmiedfeld</v>
          </cell>
          <cell r="C16">
            <v>1</v>
          </cell>
          <cell r="D16">
            <v>1</v>
          </cell>
          <cell r="J16">
            <v>15</v>
          </cell>
        </row>
        <row r="17">
          <cell r="A17">
            <v>16</v>
          </cell>
          <cell r="B17" t="str">
            <v>.</v>
          </cell>
          <cell r="J17">
            <v>16</v>
          </cell>
        </row>
        <row r="18">
          <cell r="A18">
            <v>17</v>
          </cell>
          <cell r="B18" t="str">
            <v>.</v>
          </cell>
          <cell r="J18">
            <v>17</v>
          </cell>
        </row>
        <row r="19">
          <cell r="A19">
            <v>18</v>
          </cell>
          <cell r="B19" t="str">
            <v>.</v>
          </cell>
          <cell r="J19">
            <v>18</v>
          </cell>
        </row>
        <row r="20">
          <cell r="A20">
            <v>19</v>
          </cell>
          <cell r="B20" t="str">
            <v>.</v>
          </cell>
          <cell r="J20">
            <v>19</v>
          </cell>
        </row>
        <row r="21">
          <cell r="A21">
            <v>20</v>
          </cell>
          <cell r="B21" t="str">
            <v>.</v>
          </cell>
          <cell r="J21">
            <v>20</v>
          </cell>
        </row>
        <row r="22">
          <cell r="A22">
            <v>21</v>
          </cell>
          <cell r="B22" t="str">
            <v>.</v>
          </cell>
          <cell r="J22">
            <v>21</v>
          </cell>
        </row>
        <row r="23">
          <cell r="A23">
            <v>22</v>
          </cell>
          <cell r="B23" t="str">
            <v>.</v>
          </cell>
          <cell r="J23">
            <v>22</v>
          </cell>
        </row>
        <row r="24">
          <cell r="A24">
            <v>23</v>
          </cell>
          <cell r="B24" t="str">
            <v>.</v>
          </cell>
          <cell r="J24">
            <v>23</v>
          </cell>
        </row>
        <row r="25">
          <cell r="A25">
            <v>24</v>
          </cell>
          <cell r="B25" t="str">
            <v>.</v>
          </cell>
          <cell r="J25">
            <v>24</v>
          </cell>
        </row>
        <row r="26">
          <cell r="A26">
            <v>25</v>
          </cell>
          <cell r="B26" t="str">
            <v>.</v>
          </cell>
          <cell r="J26">
            <v>25</v>
          </cell>
        </row>
        <row r="27">
          <cell r="C27">
            <v>13</v>
          </cell>
          <cell r="D27">
            <v>14</v>
          </cell>
          <cell r="E27">
            <v>10</v>
          </cell>
          <cell r="F27">
            <v>10</v>
          </cell>
        </row>
        <row r="29">
          <cell r="A29" t="str">
            <v>1.</v>
          </cell>
          <cell r="B29" t="str">
            <v>Tennis</v>
          </cell>
          <cell r="C29">
            <v>7</v>
          </cell>
          <cell r="D29">
            <v>2</v>
          </cell>
          <cell r="E29">
            <v>3</v>
          </cell>
          <cell r="F29">
            <v>1</v>
          </cell>
          <cell r="G29">
            <v>51</v>
          </cell>
        </row>
        <row r="30">
          <cell r="A30" t="str">
            <v>2.</v>
          </cell>
          <cell r="B30" t="str">
            <v>Das weiße Lazarett</v>
          </cell>
          <cell r="C30">
            <v>7</v>
          </cell>
          <cell r="D30">
            <v>1</v>
          </cell>
          <cell r="E30">
            <v>4</v>
          </cell>
          <cell r="F30">
            <v>3</v>
          </cell>
          <cell r="G30">
            <v>49</v>
          </cell>
        </row>
        <row r="31">
          <cell r="A31" t="str">
            <v>3.</v>
          </cell>
          <cell r="B31" t="str">
            <v>PDS</v>
          </cell>
          <cell r="C31">
            <v>1</v>
          </cell>
          <cell r="D31">
            <v>4</v>
          </cell>
          <cell r="E31">
            <v>2</v>
          </cell>
          <cell r="F31">
            <v>9</v>
          </cell>
          <cell r="G31">
            <v>48</v>
          </cell>
        </row>
        <row r="32">
          <cell r="A32" t="str">
            <v>4.</v>
          </cell>
          <cell r="B32" t="str">
            <v>Bauhittn Crew</v>
          </cell>
          <cell r="C32">
            <v>3</v>
          </cell>
          <cell r="D32">
            <v>7</v>
          </cell>
          <cell r="E32">
            <v>5</v>
          </cell>
          <cell r="F32">
            <v>7</v>
          </cell>
          <cell r="G32">
            <v>42</v>
          </cell>
        </row>
        <row r="33">
          <cell r="A33" t="str">
            <v>5.</v>
          </cell>
          <cell r="B33" t="str">
            <v>Freilos</v>
          </cell>
          <cell r="C33">
            <v>2</v>
          </cell>
          <cell r="D33">
            <v>12</v>
          </cell>
          <cell r="E33">
            <v>7</v>
          </cell>
          <cell r="F33">
            <v>5</v>
          </cell>
          <cell r="G33">
            <v>38</v>
          </cell>
        </row>
        <row r="34">
          <cell r="A34" t="str">
            <v>6.</v>
          </cell>
          <cell r="B34" t="str">
            <v>Sand Drinkers</v>
          </cell>
          <cell r="C34">
            <v>12</v>
          </cell>
          <cell r="D34">
            <v>9</v>
          </cell>
          <cell r="E34">
            <v>1</v>
          </cell>
          <cell r="F34">
            <v>6</v>
          </cell>
          <cell r="G34">
            <v>36</v>
          </cell>
        </row>
        <row r="35">
          <cell r="A35" t="str">
            <v>7.</v>
          </cell>
          <cell r="B35" t="str">
            <v>Naarner Old Stars</v>
          </cell>
          <cell r="C35">
            <v>10</v>
          </cell>
          <cell r="D35">
            <v>6</v>
          </cell>
          <cell r="E35">
            <v>9</v>
          </cell>
          <cell r="F35">
            <v>4</v>
          </cell>
          <cell r="G35">
            <v>35</v>
          </cell>
        </row>
        <row r="36">
          <cell r="A36" t="str">
            <v>8.</v>
          </cell>
          <cell r="B36" t="str">
            <v>Hangover 96</v>
          </cell>
          <cell r="C36">
            <v>4</v>
          </cell>
          <cell r="D36">
            <v>12</v>
          </cell>
          <cell r="E36">
            <v>6</v>
          </cell>
          <cell r="F36">
            <v>8</v>
          </cell>
          <cell r="G36">
            <v>34</v>
          </cell>
        </row>
        <row r="37">
          <cell r="A37" t="str">
            <v>9.</v>
          </cell>
          <cell r="B37" t="str">
            <v>Hartfeld</v>
          </cell>
          <cell r="C37">
            <v>5</v>
          </cell>
          <cell r="D37">
            <v>14</v>
          </cell>
          <cell r="E37" t="str">
            <v>n. T</v>
          </cell>
          <cell r="F37">
            <v>2</v>
          </cell>
          <cell r="G37">
            <v>27</v>
          </cell>
        </row>
        <row r="38">
          <cell r="A38" t="str">
            <v>10.</v>
          </cell>
          <cell r="B38" t="str">
            <v>Die Gauchos</v>
          </cell>
          <cell r="C38">
            <v>9</v>
          </cell>
          <cell r="D38">
            <v>11</v>
          </cell>
          <cell r="E38">
            <v>10</v>
          </cell>
          <cell r="F38">
            <v>10</v>
          </cell>
          <cell r="G38">
            <v>24</v>
          </cell>
        </row>
        <row r="39">
          <cell r="A39" t="str">
            <v>11.</v>
          </cell>
          <cell r="B39" t="str">
            <v>Schmiedfeld</v>
          </cell>
          <cell r="C39">
            <v>6</v>
          </cell>
          <cell r="D39">
            <v>2</v>
          </cell>
          <cell r="E39" t="str">
            <v>n. T</v>
          </cell>
          <cell r="F39" t="str">
            <v>n. T</v>
          </cell>
          <cell r="G39">
            <v>24</v>
          </cell>
        </row>
        <row r="40">
          <cell r="A40" t="str">
            <v>12.</v>
          </cell>
          <cell r="B40" t="str">
            <v>DGG</v>
          </cell>
          <cell r="C40">
            <v>9</v>
          </cell>
          <cell r="D40">
            <v>8</v>
          </cell>
          <cell r="E40" t="str">
            <v>n. T</v>
          </cell>
          <cell r="F40" t="str">
            <v>n. T</v>
          </cell>
          <cell r="G40">
            <v>15</v>
          </cell>
        </row>
        <row r="41">
          <cell r="A41" t="str">
            <v>13.</v>
          </cell>
          <cell r="B41" t="str">
            <v>Tennis II</v>
          </cell>
          <cell r="C41">
            <v>11</v>
          </cell>
          <cell r="D41" t="str">
            <v>n. T</v>
          </cell>
          <cell r="E41">
            <v>8</v>
          </cell>
          <cell r="F41" t="str">
            <v>n. T</v>
          </cell>
          <cell r="G41">
            <v>13</v>
          </cell>
        </row>
        <row r="42">
          <cell r="A42" t="str">
            <v>14.</v>
          </cell>
          <cell r="B42" t="str">
            <v>de vam Bogenschießn</v>
          </cell>
          <cell r="C42" t="str">
            <v>n. T</v>
          </cell>
          <cell r="D42">
            <v>4</v>
          </cell>
          <cell r="E42" t="str">
            <v>n. T</v>
          </cell>
          <cell r="F42" t="str">
            <v>n. T</v>
          </cell>
          <cell r="G42">
            <v>12</v>
          </cell>
        </row>
        <row r="43">
          <cell r="A43" t="str">
            <v>15.</v>
          </cell>
          <cell r="B43" t="str">
            <v>Hartfeld II</v>
          </cell>
          <cell r="C43" t="str">
            <v>n. T</v>
          </cell>
          <cell r="D43">
            <v>10</v>
          </cell>
          <cell r="E43" t="str">
            <v>n. T</v>
          </cell>
          <cell r="F43" t="str">
            <v>n. T</v>
          </cell>
          <cell r="G43">
            <v>6</v>
          </cell>
        </row>
        <row r="44">
          <cell r="A44" t="str">
            <v>17.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="190" zoomScaleNormal="190" workbookViewId="0">
      <selection activeCell="C24" sqref="C24"/>
    </sheetView>
  </sheetViews>
  <sheetFormatPr baseColWidth="10" defaultRowHeight="12.75"/>
  <cols>
    <col min="1" max="1" width="5.28515625" bestFit="1" customWidth="1"/>
    <col min="2" max="2" width="25.140625" bestFit="1" customWidth="1"/>
    <col min="3" max="6" width="9.5703125" customWidth="1"/>
    <col min="7" max="7" width="11.42578125" style="14"/>
    <col min="8" max="8" width="4.5703125" customWidth="1"/>
    <col min="9" max="9" width="5.42578125" bestFit="1" customWidth="1"/>
    <col min="10" max="10" width="6.85546875" bestFit="1" customWidth="1"/>
    <col min="11" max="11" width="58.140625" customWidth="1"/>
  </cols>
  <sheetData>
    <row r="1" spans="1:11" ht="36" customHeight="1" thickBot="1">
      <c r="A1" s="13" t="s">
        <v>11</v>
      </c>
      <c r="B1" s="13"/>
      <c r="C1" s="13"/>
      <c r="D1" s="13"/>
      <c r="E1" s="13"/>
    </row>
    <row r="2" spans="1:11" ht="42.75" customHeight="1">
      <c r="A2" t="s">
        <v>12</v>
      </c>
      <c r="B2" s="15" t="s">
        <v>4</v>
      </c>
      <c r="G2" s="16" t="s">
        <v>13</v>
      </c>
      <c r="H2" s="17"/>
      <c r="I2" s="18" t="s">
        <v>14</v>
      </c>
      <c r="J2" s="19" t="s">
        <v>13</v>
      </c>
      <c r="K2" s="3" t="s">
        <v>15</v>
      </c>
    </row>
    <row r="3" spans="1:11" ht="15" customHeight="1">
      <c r="A3" s="8" t="s">
        <v>16</v>
      </c>
      <c r="B3" s="8" t="s">
        <v>17</v>
      </c>
      <c r="C3" s="20">
        <f>IF(B3="","",IF(ISNA(VLOOKUP($B3,Bogenschießen!C:E,3,0))=TRUE,"n. T",VLOOKUP($B3,Bogenschießen!C:E,3,0)))</f>
        <v>7</v>
      </c>
      <c r="D3" s="20">
        <f>IF(B3="","",IF(ISNA(VLOOKUP($B3,DiscGolf!C:E,3,0))=TRUE,"n. T",VLOOKUP($B3,DiscGolf!C:E,3,0)))</f>
        <v>2</v>
      </c>
      <c r="E3" s="20">
        <f>IF(B3="","",IF(ISNA(VLOOKUP($B3,Volleyball!C:D,2,0))=TRUE,"n. T",VLOOKUP($B3,Volleyball!C:D,2,0)))</f>
        <v>3</v>
      </c>
      <c r="F3" s="20">
        <f>IF(B3="","",IF(ISNA(VLOOKUP($B3,Wuzzler!C:D,2,0))=TRUE,"n. T",VLOOKUP($B3,Wuzzler!C:D,2,0)))</f>
        <v>1</v>
      </c>
      <c r="G3" s="21">
        <f t="shared" ref="G3:G27" si="0">IF(B3="","",SUMIF($I:$I,C3,$J:$J)+SUMIF($I:$I,D3,$J:$J)+SUMIF($I:$I,E3,$J:$J)+SUMIF($I:$I,F3,$J:$J))</f>
        <v>51</v>
      </c>
      <c r="H3" s="17"/>
      <c r="I3" s="22">
        <v>1</v>
      </c>
      <c r="J3" s="23">
        <v>15</v>
      </c>
    </row>
    <row r="4" spans="1:11" ht="15" customHeight="1">
      <c r="A4" t="s">
        <v>18</v>
      </c>
      <c r="B4" s="15" t="s">
        <v>19</v>
      </c>
      <c r="C4" s="24">
        <f>IF(B4="","",IF(ISNA(VLOOKUP($B4,Bogenschießen!C:E,3,0))=TRUE,"n. T",VLOOKUP($B4,Bogenschießen!C:E,3,0)))</f>
        <v>7</v>
      </c>
      <c r="D4" s="24">
        <f>IF(B4="","",IF(ISNA(VLOOKUP($B4,DiscGolf!C:E,3,0))=TRUE,"n. T",VLOOKUP($B4,DiscGolf!C:E,3,0)))</f>
        <v>1</v>
      </c>
      <c r="E4" s="24">
        <f>IF(B4="","",IF(ISNA(VLOOKUP($B4,Volleyball!C:D,2,0))=TRUE,"n. T",VLOOKUP($B4,Volleyball!C:D,2,0)))</f>
        <v>4</v>
      </c>
      <c r="F4" s="24">
        <f>IF(B4="","",IF(ISNA(VLOOKUP($B4,Wuzzler!C:D,2,0))=TRUE,"n. T",VLOOKUP($B4,Wuzzler!C:D,2,0)))</f>
        <v>3</v>
      </c>
      <c r="G4" s="16">
        <f t="shared" si="0"/>
        <v>49</v>
      </c>
      <c r="H4" s="17"/>
      <c r="I4" s="22">
        <v>2</v>
      </c>
      <c r="J4" s="23">
        <v>14</v>
      </c>
    </row>
    <row r="5" spans="1:11" ht="15" customHeight="1">
      <c r="A5" s="8" t="s">
        <v>20</v>
      </c>
      <c r="B5" s="8" t="s">
        <v>21</v>
      </c>
      <c r="C5" s="20">
        <f>IF(B5="","",IF(ISNA(VLOOKUP($B5,Bogenschießen!C:E,3,0))=TRUE,"n. T",VLOOKUP($B5,Bogenschießen!C:E,3,0)))</f>
        <v>1</v>
      </c>
      <c r="D5" s="20">
        <f>IF(B5="","",IF(ISNA(VLOOKUP($B5,DiscGolf!C:E,3,0))=TRUE,"n. T",VLOOKUP($B5,DiscGolf!C:E,3,0)))</f>
        <v>4</v>
      </c>
      <c r="E5" s="20">
        <f>IF(B5="","",IF(ISNA(VLOOKUP($B5,Volleyball!C:D,2,0))=TRUE,"n. T",VLOOKUP($B5,Volleyball!C:D,2,0)))</f>
        <v>2</v>
      </c>
      <c r="F5" s="20">
        <f>IF(B5="","",IF(ISNA(VLOOKUP($B5,Wuzzler!C:D,2,0))=TRUE,"n. T",VLOOKUP($B5,Wuzzler!C:D,2,0)))</f>
        <v>9</v>
      </c>
      <c r="G5" s="21">
        <f t="shared" si="0"/>
        <v>48</v>
      </c>
      <c r="H5" s="17"/>
      <c r="I5" s="22">
        <v>3</v>
      </c>
      <c r="J5" s="23">
        <v>13</v>
      </c>
    </row>
    <row r="6" spans="1:11" ht="15" customHeight="1">
      <c r="A6" t="s">
        <v>22</v>
      </c>
      <c r="B6" s="15" t="s">
        <v>23</v>
      </c>
      <c r="C6" s="24">
        <f>IF(B6="","",IF(ISNA(VLOOKUP($B6,Bogenschießen!C:E,3,0))=TRUE,"n. T",VLOOKUP($B6,Bogenschießen!C:E,3,0)))</f>
        <v>3</v>
      </c>
      <c r="D6" s="24">
        <f>IF(B6="","",IF(ISNA(VLOOKUP($B6,DiscGolf!C:E,3,0))=TRUE,"n. T",VLOOKUP($B6,DiscGolf!C:E,3,0)))</f>
        <v>7</v>
      </c>
      <c r="E6" s="24">
        <f>IF(B6="","",IF(ISNA(VLOOKUP($B6,Volleyball!C:D,2,0))=TRUE,"n. T",VLOOKUP($B6,Volleyball!C:D,2,0)))</f>
        <v>5</v>
      </c>
      <c r="F6" s="24">
        <f>IF(B6="","",IF(ISNA(VLOOKUP($B6,Wuzzler!C:D,2,0))=TRUE,"n. T",VLOOKUP($B6,Wuzzler!C:D,2,0)))</f>
        <v>7</v>
      </c>
      <c r="G6" s="16">
        <f t="shared" si="0"/>
        <v>42</v>
      </c>
      <c r="H6" s="17"/>
      <c r="I6" s="22">
        <v>4</v>
      </c>
      <c r="J6" s="23">
        <v>12</v>
      </c>
    </row>
    <row r="7" spans="1:11" ht="15" customHeight="1">
      <c r="A7" s="8" t="s">
        <v>24</v>
      </c>
      <c r="B7" s="8" t="s">
        <v>25</v>
      </c>
      <c r="C7" s="20">
        <f>IF(B7="","",IF(ISNA(VLOOKUP($B7,Bogenschießen!C:E,3,0))=TRUE,"n. T",VLOOKUP($B7,Bogenschießen!C:E,3,0)))</f>
        <v>2</v>
      </c>
      <c r="D7" s="20">
        <f>IF(B7="","",IF(ISNA(VLOOKUP($B7,DiscGolf!C:E,3,0))=TRUE,"n. T",VLOOKUP($B7,DiscGolf!C:E,3,0)))</f>
        <v>12</v>
      </c>
      <c r="E7" s="20">
        <f>IF(B7="","",IF(ISNA(VLOOKUP($B7,Volleyball!C:D,2,0))=TRUE,"n. T",VLOOKUP($B7,Volleyball!C:D,2,0)))</f>
        <v>7</v>
      </c>
      <c r="F7" s="20">
        <f>IF(B7="","",IF(ISNA(VLOOKUP($B7,Wuzzler!C:D,2,0))=TRUE,"n. T",VLOOKUP($B7,Wuzzler!C:D,2,0)))</f>
        <v>5</v>
      </c>
      <c r="G7" s="21">
        <f t="shared" si="0"/>
        <v>38</v>
      </c>
      <c r="H7" s="17"/>
      <c r="I7" s="22">
        <v>5</v>
      </c>
      <c r="J7" s="23">
        <v>11</v>
      </c>
    </row>
    <row r="8" spans="1:11" ht="15" customHeight="1">
      <c r="A8" t="s">
        <v>26</v>
      </c>
      <c r="B8" s="15" t="s">
        <v>27</v>
      </c>
      <c r="C8" s="24">
        <f>IF(B8="","",IF(ISNA(VLOOKUP($B8,Bogenschießen!C:E,3,0))=TRUE,"n. T",VLOOKUP($B8,Bogenschießen!C:E,3,0)))</f>
        <v>12</v>
      </c>
      <c r="D8" s="24">
        <f>IF(B8="","",IF(ISNA(VLOOKUP($B8,DiscGolf!C:E,3,0))=TRUE,"n. T",VLOOKUP($B8,DiscGolf!C:E,3,0)))</f>
        <v>9</v>
      </c>
      <c r="E8" s="24">
        <f>IF(B8="","",IF(ISNA(VLOOKUP($B8,Volleyball!C:D,2,0))=TRUE,"n. T",VLOOKUP($B8,Volleyball!C:D,2,0)))</f>
        <v>1</v>
      </c>
      <c r="F8" s="24">
        <f>IF(B8="","",IF(ISNA(VLOOKUP($B8,Wuzzler!C:D,2,0))=TRUE,"n. T",VLOOKUP($B8,Wuzzler!C:D,2,0)))</f>
        <v>6</v>
      </c>
      <c r="G8" s="16">
        <f t="shared" si="0"/>
        <v>36</v>
      </c>
      <c r="H8" s="17"/>
      <c r="I8" s="22">
        <v>6</v>
      </c>
      <c r="J8" s="23">
        <v>10</v>
      </c>
    </row>
    <row r="9" spans="1:11" ht="15" customHeight="1">
      <c r="A9" s="8" t="s">
        <v>28</v>
      </c>
      <c r="B9" s="8" t="s">
        <v>29</v>
      </c>
      <c r="C9" s="20">
        <f>IF(B9="","",IF(ISNA(VLOOKUP($B9,Bogenschießen!C:E,3,0))=TRUE,"n. T",VLOOKUP($B9,Bogenschießen!C:E,3,0)))</f>
        <v>10</v>
      </c>
      <c r="D9" s="20">
        <f>IF(B9="","",IF(ISNA(VLOOKUP($B9,DiscGolf!C:E,3,0))=TRUE,"n. T",VLOOKUP($B9,DiscGolf!C:E,3,0)))</f>
        <v>6</v>
      </c>
      <c r="E9" s="20">
        <f>IF(B9="","",IF(ISNA(VLOOKUP($B9,Volleyball!C:D,2,0))=TRUE,"n. T",VLOOKUP($B9,Volleyball!C:D,2,0)))</f>
        <v>9</v>
      </c>
      <c r="F9" s="20">
        <f>IF(B9="","",IF(ISNA(VLOOKUP($B9,Wuzzler!C:D,2,0))=TRUE,"n. T",VLOOKUP($B9,Wuzzler!C:D,2,0)))</f>
        <v>4</v>
      </c>
      <c r="G9" s="21">
        <f t="shared" si="0"/>
        <v>35</v>
      </c>
      <c r="H9" s="17"/>
      <c r="I9" s="22">
        <v>7</v>
      </c>
      <c r="J9" s="23">
        <v>9</v>
      </c>
    </row>
    <row r="10" spans="1:11" ht="15" customHeight="1">
      <c r="A10" t="s">
        <v>30</v>
      </c>
      <c r="B10" s="15" t="s">
        <v>31</v>
      </c>
      <c r="C10" s="24">
        <f>IF(B10="","",IF(ISNA(VLOOKUP($B10,Bogenschießen!C:E,3,0))=TRUE,"n. T",VLOOKUP($B10,Bogenschießen!C:E,3,0)))</f>
        <v>4</v>
      </c>
      <c r="D10" s="24">
        <f>IF(B10="","",IF(ISNA(VLOOKUP($B10,DiscGolf!C:E,3,0))=TRUE,"n. T",VLOOKUP($B10,DiscGolf!C:E,3,0)))</f>
        <v>12</v>
      </c>
      <c r="E10" s="24">
        <f>IF(B10="","",IF(ISNA(VLOOKUP($B10,Volleyball!C:D,2,0))=TRUE,"n. T",VLOOKUP($B10,Volleyball!C:D,2,0)))</f>
        <v>6</v>
      </c>
      <c r="F10" s="24">
        <f>IF(B10="","",IF(ISNA(VLOOKUP($B10,Wuzzler!C:D,2,0))=TRUE,"n. T",VLOOKUP($B10,Wuzzler!C:D,2,0)))</f>
        <v>8</v>
      </c>
      <c r="G10" s="16">
        <f t="shared" si="0"/>
        <v>34</v>
      </c>
      <c r="H10" s="17"/>
      <c r="I10" s="22">
        <v>8</v>
      </c>
      <c r="J10" s="23">
        <v>8</v>
      </c>
    </row>
    <row r="11" spans="1:11" ht="15" customHeight="1">
      <c r="A11" s="8" t="s">
        <v>32</v>
      </c>
      <c r="B11" s="8" t="s">
        <v>33</v>
      </c>
      <c r="C11" s="20">
        <f>IF(B11="","",IF(ISNA(VLOOKUP($B11,Bogenschießen!C:E,3,0))=TRUE,"n. T",VLOOKUP($B11,Bogenschießen!C:E,3,0)))</f>
        <v>5</v>
      </c>
      <c r="D11" s="20">
        <f>IF(B11="","",IF(ISNA(VLOOKUP($B11,DiscGolf!C:E,3,0))=TRUE,"n. T",VLOOKUP($B11,DiscGolf!C:E,3,0)))</f>
        <v>14</v>
      </c>
      <c r="E11" s="20" t="str">
        <f>IF(B11="","",IF(ISNA(VLOOKUP($B11,Volleyball!C:D,2,0))=TRUE,"n. T",VLOOKUP($B11,Volleyball!C:D,2,0)))</f>
        <v>n. T</v>
      </c>
      <c r="F11" s="20">
        <f>IF(B11="","",IF(ISNA(VLOOKUP($B11,Wuzzler!C:D,2,0))=TRUE,"n. T",VLOOKUP($B11,Wuzzler!C:D,2,0)))</f>
        <v>2</v>
      </c>
      <c r="G11" s="21">
        <f t="shared" si="0"/>
        <v>27</v>
      </c>
      <c r="H11" s="17"/>
      <c r="I11" s="22">
        <v>9</v>
      </c>
      <c r="J11" s="23">
        <v>7</v>
      </c>
    </row>
    <row r="12" spans="1:11" ht="15" customHeight="1">
      <c r="A12" t="s">
        <v>34</v>
      </c>
      <c r="B12" s="15" t="s">
        <v>35</v>
      </c>
      <c r="C12" s="24">
        <f>IF(B12="","",IF(ISNA(VLOOKUP($B12,Bogenschießen!C:E,3,0))=TRUE,"n. T",VLOOKUP($B12,Bogenschießen!C:E,3,0)))</f>
        <v>9</v>
      </c>
      <c r="D12" s="24">
        <f>IF(B12="","",IF(ISNA(VLOOKUP($B12,DiscGolf!C:E,3,0))=TRUE,"n. T",VLOOKUP($B12,DiscGolf!C:E,3,0)))</f>
        <v>11</v>
      </c>
      <c r="E12" s="24">
        <f>IF(B12="","",IF(ISNA(VLOOKUP($B12,Volleyball!C:D,2,0))=TRUE,"n. T",VLOOKUP($B12,Volleyball!C:D,2,0)))</f>
        <v>10</v>
      </c>
      <c r="F12" s="24">
        <f>IF(B12="","",IF(ISNA(VLOOKUP($B12,Wuzzler!C:D,2,0))=TRUE,"n. T",VLOOKUP($B12,Wuzzler!C:D,2,0)))</f>
        <v>10</v>
      </c>
      <c r="G12" s="16">
        <f t="shared" si="0"/>
        <v>24</v>
      </c>
      <c r="H12" s="17"/>
      <c r="I12" s="22">
        <v>10</v>
      </c>
      <c r="J12" s="23">
        <v>6</v>
      </c>
    </row>
    <row r="13" spans="1:11" ht="15" customHeight="1">
      <c r="A13" s="8" t="s">
        <v>36</v>
      </c>
      <c r="B13" s="8" t="s">
        <v>37</v>
      </c>
      <c r="C13" s="20">
        <f>IF(B13="","",IF(ISNA(VLOOKUP($B13,Bogenschießen!C:E,3,0))=TRUE,"n. T",VLOOKUP($B13,Bogenschießen!C:E,3,0)))</f>
        <v>6</v>
      </c>
      <c r="D13" s="20">
        <f>IF(B13="","",IF(ISNA(VLOOKUP($B13,DiscGolf!C:E,3,0))=TRUE,"n. T",VLOOKUP($B13,DiscGolf!C:E,3,0)))</f>
        <v>2</v>
      </c>
      <c r="E13" s="20" t="str">
        <f>IF(B13="","",IF(ISNA(VLOOKUP($B13,Volleyball!C:D,2,0))=TRUE,"n. T",VLOOKUP($B13,Volleyball!C:D,2,0)))</f>
        <v>n. T</v>
      </c>
      <c r="F13" s="20" t="str">
        <f>IF(B13="","",IF(ISNA(VLOOKUP($B13,Wuzzler!C:D,2,0))=TRUE,"n. T",VLOOKUP($B13,Wuzzler!C:D,2,0)))</f>
        <v>n. T</v>
      </c>
      <c r="G13" s="21">
        <f t="shared" si="0"/>
        <v>24</v>
      </c>
      <c r="H13" s="17"/>
      <c r="I13" s="22">
        <v>11</v>
      </c>
      <c r="J13" s="23">
        <v>5</v>
      </c>
    </row>
    <row r="14" spans="1:11" ht="15" customHeight="1">
      <c r="A14" t="s">
        <v>38</v>
      </c>
      <c r="B14" s="15" t="s">
        <v>39</v>
      </c>
      <c r="C14" s="24">
        <f>IF(B14="","",IF(ISNA(VLOOKUP($B14,Bogenschießen!C:E,3,0))=TRUE,"n. T",VLOOKUP($B14,Bogenschießen!C:E,3,0)))</f>
        <v>9</v>
      </c>
      <c r="D14" s="24">
        <f>IF(B14="","",IF(ISNA(VLOOKUP($B14,DiscGolf!C:E,3,0))=TRUE,"n. T",VLOOKUP($B14,DiscGolf!C:E,3,0)))</f>
        <v>8</v>
      </c>
      <c r="E14" s="24">
        <f>IF(B14="","",IF(ISNA(VLOOKUP($B14,Volleyball!C:D,2,0))=TRUE,"n. T",VLOOKUP($B14,Volleyball!C:D,2,0)))</f>
        <v>8</v>
      </c>
      <c r="F14" s="24" t="str">
        <f>IF(B14="","",IF(ISNA(VLOOKUP($B14,Wuzzler!C:D,2,0))=TRUE,"n. T",VLOOKUP($B14,Wuzzler!C:D,2,0)))</f>
        <v>n. T</v>
      </c>
      <c r="G14" s="16">
        <f t="shared" si="0"/>
        <v>23</v>
      </c>
      <c r="H14" s="17"/>
      <c r="I14" s="22">
        <v>12</v>
      </c>
      <c r="J14" s="23">
        <v>4</v>
      </c>
    </row>
    <row r="15" spans="1:11" ht="15" customHeight="1">
      <c r="A15" s="8" t="s">
        <v>40</v>
      </c>
      <c r="B15" s="8" t="s">
        <v>43</v>
      </c>
      <c r="C15" s="20" t="str">
        <f>IF(B15="","",IF(ISNA(VLOOKUP($B15,Bogenschießen!C:E,3,0))=TRUE,"n. T",VLOOKUP($B15,Bogenschießen!C:E,3,0)))</f>
        <v>n. T</v>
      </c>
      <c r="D15" s="20">
        <f>IF(B15="","",IF(ISNA(VLOOKUP($B15,DiscGolf!C:E,3,0))=TRUE,"n. T",VLOOKUP($B15,DiscGolf!C:E,3,0)))</f>
        <v>4</v>
      </c>
      <c r="E15" s="20" t="str">
        <f>IF(B15="","",IF(ISNA(VLOOKUP($B15,Volleyball!C:D,2,0))=TRUE,"n. T",VLOOKUP($B15,Volleyball!C:D,2,0)))</f>
        <v>n. T</v>
      </c>
      <c r="F15" s="20" t="str">
        <f>IF(B15="","",IF(ISNA(VLOOKUP($B15,Wuzzler!C:D,2,0))=TRUE,"n. T",VLOOKUP($B15,Wuzzler!C:D,2,0)))</f>
        <v>n. T</v>
      </c>
      <c r="G15" s="21">
        <f t="shared" si="0"/>
        <v>12</v>
      </c>
      <c r="H15" s="17"/>
      <c r="I15" s="22">
        <v>13</v>
      </c>
      <c r="J15" s="23">
        <v>3</v>
      </c>
    </row>
    <row r="16" spans="1:11" ht="15" customHeight="1">
      <c r="A16" t="s">
        <v>42</v>
      </c>
      <c r="B16" s="15" t="s">
        <v>45</v>
      </c>
      <c r="C16" s="24" t="str">
        <f>IF(B16="","",IF(ISNA(VLOOKUP($B16,Bogenschießen!C:E,3,0))=TRUE,"n. T",VLOOKUP($B16,Bogenschießen!C:E,3,0)))</f>
        <v>n. T</v>
      </c>
      <c r="D16" s="24">
        <f>IF(B16="","",IF(ISNA(VLOOKUP($B16,DiscGolf!C:E,3,0))=TRUE,"n. T",VLOOKUP($B16,DiscGolf!C:E,3,0)))</f>
        <v>10</v>
      </c>
      <c r="E16" s="24" t="str">
        <f>IF(B16="","",IF(ISNA(VLOOKUP($B16,Volleyball!C:D,2,0))=TRUE,"n. T",VLOOKUP($B16,Volleyball!C:D,2,0)))</f>
        <v>n. T</v>
      </c>
      <c r="F16" s="24" t="str">
        <f>IF(B16="","",IF(ISNA(VLOOKUP($B16,Wuzzler!C:D,2,0))=TRUE,"n. T",VLOOKUP($B16,Wuzzler!C:D,2,0)))</f>
        <v>n. T</v>
      </c>
      <c r="G16" s="16">
        <f t="shared" si="0"/>
        <v>6</v>
      </c>
      <c r="H16" s="17"/>
      <c r="I16" s="22">
        <v>14</v>
      </c>
      <c r="J16" s="23">
        <v>2</v>
      </c>
    </row>
    <row r="17" spans="1:10" ht="15" customHeight="1">
      <c r="A17" s="8" t="s">
        <v>44</v>
      </c>
      <c r="B17" s="8" t="s">
        <v>41</v>
      </c>
      <c r="C17" s="20">
        <f>IF(B17="","",IF(ISNA(VLOOKUP($B17,Bogenschießen!C:E,3,0))=TRUE,"n. T",VLOOKUP($B17,Bogenschießen!C:E,3,0)))</f>
        <v>11</v>
      </c>
      <c r="D17" s="20" t="str">
        <f>IF(B17="","",IF(ISNA(VLOOKUP($B17,DiscGolf!C:E,3,0))=TRUE,"n. T",VLOOKUP($B17,DiscGolf!C:E,3,0)))</f>
        <v>n. T</v>
      </c>
      <c r="E17" s="20" t="str">
        <f>IF(B17="","",IF(ISNA(VLOOKUP($B17,Volleyball!C:D,2,0))=TRUE,"n. T",VLOOKUP($B17,Volleyball!C:D,2,0)))</f>
        <v>n. T</v>
      </c>
      <c r="F17" s="20" t="str">
        <f>IF(B17="","",IF(ISNA(VLOOKUP($B17,Wuzzler!C:D,2,0))=TRUE,"n. T",VLOOKUP($B17,Wuzzler!C:D,2,0)))</f>
        <v>n. T</v>
      </c>
      <c r="G17" s="21">
        <f t="shared" si="0"/>
        <v>5</v>
      </c>
      <c r="H17" s="17"/>
      <c r="I17" s="22">
        <v>15</v>
      </c>
      <c r="J17" s="23">
        <v>1</v>
      </c>
    </row>
    <row r="18" spans="1:10">
      <c r="A18" t="s">
        <v>46</v>
      </c>
      <c r="B18" s="15"/>
      <c r="C18" s="24" t="str">
        <f>IF(B18="","",IF(ISNA(VLOOKUP($B18,Bogenschießen!C:E,3,0))=TRUE,"n. T",VLOOKUP($B18,Bogenschießen!C:E,3,0)))</f>
        <v/>
      </c>
      <c r="D18" s="24" t="str">
        <f>IF(B18="","",IF(ISNA(VLOOKUP($B18,DiscGolf!C:E,3,0))=TRUE,"n. T",VLOOKUP($B18,DiscGolf!C:E,3,0)))</f>
        <v/>
      </c>
      <c r="E18" s="24" t="str">
        <f>IF(B18="","",IF(ISNA(VLOOKUP($B18,Volleyball!C:D,2,0))=TRUE,"n. T",VLOOKUP($B18,Volleyball!C:D,2,0)))</f>
        <v/>
      </c>
      <c r="F18" s="24" t="str">
        <f>IF(B18="","",IF(ISNA(VLOOKUP($B18,Wuzzler!C:D,2,0))=TRUE,"n. T",VLOOKUP($B18,Wuzzler!C:D,2,0)))</f>
        <v/>
      </c>
      <c r="G18" s="16" t="str">
        <f>IF(B18="","",SUMIF($I:$I,C18,$J:$J)+SUMIF($I:$I,D18,$J:$J)+SUMIF($I:$I,E18,$J:$J)+SUMIF($I:$I,F18,$J:$J))</f>
        <v/>
      </c>
      <c r="H18" s="17"/>
      <c r="I18" s="22">
        <v>16</v>
      </c>
      <c r="J18" s="23"/>
    </row>
    <row r="19" spans="1:10">
      <c r="A19" s="8" t="s">
        <v>47</v>
      </c>
      <c r="B19" s="8"/>
      <c r="C19" s="20"/>
      <c r="D19" s="20"/>
      <c r="E19" s="20"/>
      <c r="F19" s="20"/>
      <c r="G19" s="21"/>
      <c r="H19" s="17"/>
      <c r="I19" s="22">
        <v>17</v>
      </c>
      <c r="J19" s="23"/>
    </row>
    <row r="20" spans="1:10">
      <c r="A20" t="s">
        <v>48</v>
      </c>
      <c r="B20" s="15"/>
      <c r="C20" s="24" t="str">
        <f>IF(B20="","",IF(ISNA(VLOOKUP($B20,Bogenschießen!C:E,3,0))=TRUE,"n. T",VLOOKUP($B20,Bogenschießen!C:E,3,0)))</f>
        <v/>
      </c>
      <c r="D20" s="24" t="str">
        <f>IF(B20="","",IF(ISNA(VLOOKUP($B20,DiscGolf!C:E,3,0))=TRUE,"n. T",VLOOKUP($B20,DiscGolf!C:E,3,0)))</f>
        <v/>
      </c>
      <c r="E20" s="24" t="str">
        <f>IF(B20="","",IF(ISNA(VLOOKUP($B20,Volleyball!C:D,2,0))=TRUE,"n. T",VLOOKUP($B20,Volleyball!C:D,2,0)))</f>
        <v/>
      </c>
      <c r="F20" s="24" t="str">
        <f>IF(B20="","",IF(ISNA(VLOOKUP($B20,Wuzzler!C:D,2,0))=TRUE,"n. T",VLOOKUP($B20,Wuzzler!C:D,2,0)))</f>
        <v/>
      </c>
      <c r="G20" s="16" t="str">
        <f>IF(B20="","",SUMIF($I:$I,C20,$J:$J)+SUMIF($I:$I,D20,$J:$J)+SUMIF($I:$I,E20,$J:$J)+SUMIF($I:$I,F20,$J:$J))</f>
        <v/>
      </c>
      <c r="H20" s="17"/>
      <c r="I20" s="22">
        <v>18</v>
      </c>
      <c r="J20" s="23"/>
    </row>
    <row r="21" spans="1:10">
      <c r="A21" s="8" t="s">
        <v>49</v>
      </c>
      <c r="B21" s="8"/>
      <c r="C21" s="20" t="str">
        <f>IF(B21="","",IF(ISNA(VLOOKUP($B21,Bogenschießen!C:E,3,0))=TRUE,"n. T",VLOOKUP($B21,Bogenschießen!C:E,3,0)))</f>
        <v/>
      </c>
      <c r="D21" s="20" t="str">
        <f>IF(B21="","",IF(ISNA(VLOOKUP($B21,DiscGolf!C:E,3,0))=TRUE,"n. T",VLOOKUP($B21,DiscGolf!C:E,3,0)))</f>
        <v/>
      </c>
      <c r="E21" s="20" t="str">
        <f>IF(B21="","",IF(ISNA(VLOOKUP($B21,Volleyball!C:D,2,0))=TRUE,"n. T",VLOOKUP($B21,Volleyball!C:D,2,0)))</f>
        <v/>
      </c>
      <c r="F21" s="20" t="str">
        <f>IF(B21="","",IF(ISNA(VLOOKUP($B21,Wuzzler!C:D,2,0))=TRUE,"n. T",VLOOKUP($B21,Wuzzler!C:D,2,0)))</f>
        <v/>
      </c>
      <c r="G21" s="21" t="str">
        <f t="shared" si="0"/>
        <v/>
      </c>
      <c r="I21" s="22">
        <v>19</v>
      </c>
      <c r="J21" s="23"/>
    </row>
    <row r="22" spans="1:10">
      <c r="A22" t="s">
        <v>50</v>
      </c>
      <c r="B22" s="15"/>
      <c r="C22" s="24" t="str">
        <f>IF(B22="","",IF(ISNA(VLOOKUP($B22,Bogenschießen!C:E,3,0))=TRUE,"n. T",VLOOKUP($B22,Bogenschießen!C:E,3,0)))</f>
        <v/>
      </c>
      <c r="D22" s="24" t="str">
        <f>IF(B22="","",IF(ISNA(VLOOKUP($B22,DiscGolf!C:E,3,0))=TRUE,"n. T",VLOOKUP($B22,DiscGolf!C:E,3,0)))</f>
        <v/>
      </c>
      <c r="E22" s="24" t="str">
        <f>IF(B22="","",IF(ISNA(VLOOKUP($B22,Volleyball!C:D,2,0))=TRUE,"n. T",VLOOKUP($B22,Volleyball!C:D,2,0)))</f>
        <v/>
      </c>
      <c r="F22" s="24" t="str">
        <f>IF(B22="","",IF(ISNA(VLOOKUP($B22,Wuzzler!C:D,2,0))=TRUE,"n. T",VLOOKUP($B22,Wuzzler!C:D,2,0)))</f>
        <v/>
      </c>
      <c r="G22" s="16" t="str">
        <f>IF(B22="","",SUMIF($I:$I,C22,$J:$J)+SUMIF($I:$I,D22,$J:$J)+SUMIF($I:$I,E22,$J:$J)+SUMIF($I:$I,F22,$J:$J))</f>
        <v/>
      </c>
      <c r="I22" s="22">
        <v>20</v>
      </c>
      <c r="J22" s="23"/>
    </row>
    <row r="23" spans="1:10">
      <c r="A23" s="8" t="s">
        <v>51</v>
      </c>
      <c r="B23" s="8"/>
      <c r="C23" s="20" t="str">
        <f>IF(B23="","",IF(ISNA(VLOOKUP($B23,Bogenschießen!C:E,3,0))=TRUE,"n. T",VLOOKUP($B23,Bogenschießen!C:E,3,0)))</f>
        <v/>
      </c>
      <c r="D23" s="20" t="str">
        <f>IF(B23="","",IF(ISNA(VLOOKUP($B23,DiscGolf!C:E,3,0))=TRUE,"n. T",VLOOKUP($B23,DiscGolf!C:E,3,0)))</f>
        <v/>
      </c>
      <c r="E23" s="20" t="str">
        <f>IF(B23="","",IF(ISNA(VLOOKUP($B23,Volleyball!C:D,2,0))=TRUE,"n. T",VLOOKUP($B23,Volleyball!C:D,2,0)))</f>
        <v/>
      </c>
      <c r="F23" s="20" t="str">
        <f>IF(B23="","",IF(ISNA(VLOOKUP($B23,Wuzzler!C:D,2,0))=TRUE,"n. T",VLOOKUP($B23,Wuzzler!C:D,2,0)))</f>
        <v/>
      </c>
      <c r="G23" s="21" t="str">
        <f t="shared" si="0"/>
        <v/>
      </c>
      <c r="I23" s="22">
        <v>21</v>
      </c>
      <c r="J23" s="23"/>
    </row>
    <row r="24" spans="1:10">
      <c r="A24" t="s">
        <v>52</v>
      </c>
      <c r="B24" s="15"/>
      <c r="C24" s="24" t="str">
        <f>IF(B24="","",IF(ISNA(VLOOKUP($B24,Bogenschießen!C:E,3,0))=TRUE,"n. T",VLOOKUP($B24,Bogenschießen!C:E,3,0)))</f>
        <v/>
      </c>
      <c r="D24" s="24" t="str">
        <f>IF(B24="","",IF(ISNA(VLOOKUP($B24,DiscGolf!C:E,3,0))=TRUE,"n. T",VLOOKUP($B24,DiscGolf!C:E,3,0)))</f>
        <v/>
      </c>
      <c r="E24" s="24" t="str">
        <f>IF(B24="","",IF(ISNA(VLOOKUP($B24,Volleyball!C:D,2,0))=TRUE,"n. T",VLOOKUP($B24,Volleyball!C:D,2,0)))</f>
        <v/>
      </c>
      <c r="F24" s="24" t="str">
        <f>IF(B24="","",IF(ISNA(VLOOKUP($B24,Wuzzler!C:D,2,0))=TRUE,"n. T",VLOOKUP($B24,Wuzzler!C:D,2,0)))</f>
        <v/>
      </c>
      <c r="G24" s="16" t="str">
        <f>IF(B24="","",SUMIF($I:$I,C24,$J:$J)+SUMIF($I:$I,D24,$J:$J)+SUMIF($I:$I,E24,$J:$J)+SUMIF($I:$I,F24,$J:$J))</f>
        <v/>
      </c>
      <c r="I24" s="22">
        <v>22</v>
      </c>
      <c r="J24" s="23"/>
    </row>
    <row r="25" spans="1:10">
      <c r="A25" s="8" t="s">
        <v>53</v>
      </c>
      <c r="B25" s="8"/>
      <c r="C25" s="20" t="str">
        <f>IF(B25="","",IF(ISNA(VLOOKUP($B25,Bogenschießen!C:E,3,0))=TRUE,"n. T",VLOOKUP($B25,Bogenschießen!C:E,3,0)))</f>
        <v/>
      </c>
      <c r="D25" s="20" t="str">
        <f>IF(B25="","",IF(ISNA(VLOOKUP($B25,DiscGolf!C:E,3,0))=TRUE,"n. T",VLOOKUP($B25,DiscGolf!C:E,3,0)))</f>
        <v/>
      </c>
      <c r="E25" s="20" t="str">
        <f>IF(B25="","",IF(ISNA(VLOOKUP($B25,Volleyball!C:D,2,0))=TRUE,"n. T",VLOOKUP($B25,Volleyball!C:D,2,0)))</f>
        <v/>
      </c>
      <c r="F25" s="20" t="str">
        <f>IF(B25="","",IF(ISNA(VLOOKUP($B25,Wuzzler!C:D,2,0))=TRUE,"n. T",VLOOKUP($B25,Wuzzler!C:D,2,0)))</f>
        <v/>
      </c>
      <c r="G25" s="21" t="str">
        <f t="shared" si="0"/>
        <v/>
      </c>
      <c r="I25" s="22">
        <v>23</v>
      </c>
      <c r="J25" s="23"/>
    </row>
    <row r="26" spans="1:10">
      <c r="A26" t="s">
        <v>54</v>
      </c>
      <c r="B26" s="15"/>
      <c r="C26" s="24" t="str">
        <f>IF(B26="","",IF(ISNA(VLOOKUP($B26,Bogenschießen!C:E,3,0))=TRUE,"n. T",VLOOKUP($B26,Bogenschießen!C:E,3,0)))</f>
        <v/>
      </c>
      <c r="D26" s="24" t="str">
        <f>IF(B26="","",IF(ISNA(VLOOKUP($B26,DiscGolf!C:E,3,0))=TRUE,"n. T",VLOOKUP($B26,DiscGolf!C:E,3,0)))</f>
        <v/>
      </c>
      <c r="E26" s="24" t="str">
        <f>IF(B26="","",IF(ISNA(VLOOKUP($B26,Volleyball!C:D,2,0))=TRUE,"n. T",VLOOKUP($B26,Volleyball!C:D,2,0)))</f>
        <v/>
      </c>
      <c r="F26" s="24" t="str">
        <f>IF(B26="","",IF(ISNA(VLOOKUP($B26,Wuzzler!C:D,2,0))=TRUE,"n. T",VLOOKUP($B26,Wuzzler!C:D,2,0)))</f>
        <v/>
      </c>
      <c r="G26" s="16" t="str">
        <f>IF(B26="","",SUMIF($I:$I,C26,$J:$J)+SUMIF($I:$I,D26,$J:$J)+SUMIF($I:$I,E26,$J:$J)+SUMIF($I:$I,F26,$J:$J))</f>
        <v/>
      </c>
      <c r="I26" s="22">
        <v>24</v>
      </c>
      <c r="J26" s="23"/>
    </row>
    <row r="27" spans="1:10">
      <c r="A27" s="8" t="s">
        <v>55</v>
      </c>
      <c r="B27" s="8"/>
      <c r="C27" s="20" t="str">
        <f>IF(B27="","",IF(ISNA(VLOOKUP($B27,Bogenschießen!C:E,3,0))=TRUE,"n. T",VLOOKUP($B27,Bogenschießen!C:E,3,0)))</f>
        <v/>
      </c>
      <c r="D27" s="20" t="str">
        <f>IF(B27="","",IF(ISNA(VLOOKUP($B27,DiscGolf!C:E,3,0))=TRUE,"n. T",VLOOKUP($B27,DiscGolf!C:E,3,0)))</f>
        <v/>
      </c>
      <c r="E27" s="20" t="str">
        <f>IF(B27="","",IF(ISNA(VLOOKUP($B27,Volleyball!C:D,2,0))=TRUE,"n. T",VLOOKUP($B27,Volleyball!C:D,2,0)))</f>
        <v/>
      </c>
      <c r="F27" s="20" t="str">
        <f>IF(B27="","",IF(ISNA(VLOOKUP($B27,Wuzzler!C:D,2,0))=TRUE,"n. T",VLOOKUP($B27,Wuzzler!C:D,2,0)))</f>
        <v/>
      </c>
      <c r="G27" s="21" t="str">
        <f t="shared" si="0"/>
        <v/>
      </c>
      <c r="I27" s="22">
        <v>25</v>
      </c>
      <c r="J27" s="23"/>
    </row>
    <row r="28" spans="1:10" ht="13.5" thickBot="1">
      <c r="C28" s="24" t="str">
        <f>IF(B28="","",IF(ISNA(VLOOKUP($B28,Bogenschießen!C:E,3,0))=TRUE,VLOOKUP(".",[1]Teilnehmer!B:J,6,0),VLOOKUP($B28,Bogenschießen!C:E,3,0)))</f>
        <v/>
      </c>
      <c r="D28" s="24" t="str">
        <f>IF(B28="","",IF(ISNA(VLOOKUP($B28,DiscGolf!C:E,3,0))=TRUE,VLOOKUP(".",[1]Teilnehmer!B:J,6,0),VLOOKUP($B28,DiscGolf!C:E,3,0)))</f>
        <v/>
      </c>
      <c r="E28" s="24" t="str">
        <f>IF(B28="","",IF(ISNA(VLOOKUP($B28,Volleyball!C:D,2,0))=TRUE,VLOOKUP(".",[1]Teilnehmer!B:J,6,0),VLOOKUP($B28,Volleyball!C:D,2,0)))</f>
        <v/>
      </c>
      <c r="F28" s="24" t="str">
        <f>IF(B28="","",IF(ISNA(VLOOKUP($B28,Wuzzler!C:D,2,0))=TRUE,VLOOKUP(".",[1]Teilnehmer!B:J,6,0),VLOOKUP($B28,Wuzzler!C:D,2,0)))</f>
        <v/>
      </c>
      <c r="G28" s="16"/>
      <c r="I28" s="25">
        <v>26</v>
      </c>
      <c r="J28" s="23"/>
    </row>
  </sheetData>
  <mergeCells count="1">
    <mergeCell ref="A1:E1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opLeftCell="A5" zoomScale="145" zoomScaleNormal="145" workbookViewId="0">
      <selection activeCell="F17" sqref="F17"/>
    </sheetView>
  </sheetViews>
  <sheetFormatPr baseColWidth="10" defaultRowHeight="12.75" outlineLevelCol="1"/>
  <cols>
    <col min="1" max="1" width="5.85546875" bestFit="1" customWidth="1"/>
    <col min="2" max="2" width="6.85546875" hidden="1" customWidth="1" outlineLevel="1"/>
    <col min="3" max="3" width="17.28515625" style="10" bestFit="1" customWidth="1" collapsed="1"/>
    <col min="4" max="4" width="7.140625" bestFit="1" customWidth="1"/>
    <col min="5" max="5" width="11.7109375" bestFit="1" customWidth="1"/>
    <col min="6" max="6" width="51" customWidth="1"/>
  </cols>
  <sheetData>
    <row r="1" spans="1:6" ht="35.25" customHeight="1">
      <c r="B1" s="1" t="s">
        <v>0</v>
      </c>
      <c r="C1" s="2"/>
      <c r="D1" s="2"/>
      <c r="F1" s="3" t="s">
        <v>1</v>
      </c>
    </row>
    <row r="2" spans="1:6" ht="15">
      <c r="A2" s="4" t="s">
        <v>2</v>
      </c>
      <c r="B2" s="4" t="s">
        <v>3</v>
      </c>
      <c r="C2" s="5" t="s">
        <v>4</v>
      </c>
      <c r="D2" s="4" t="s">
        <v>5</v>
      </c>
      <c r="E2" s="4" t="s">
        <v>6</v>
      </c>
    </row>
    <row r="3" spans="1:6" ht="15" customHeight="1">
      <c r="A3" s="6">
        <f>IF(E3="",3,E3)</f>
        <v>1</v>
      </c>
      <c r="B3" s="6">
        <v>7</v>
      </c>
      <c r="C3" s="7" t="str">
        <f>IF(B3="","",VLOOKUP(B3,[1]Teilnehmer!A:B,2,0))</f>
        <v>PDS</v>
      </c>
      <c r="D3" s="8">
        <v>66</v>
      </c>
      <c r="E3" s="8">
        <v>1</v>
      </c>
    </row>
    <row r="4" spans="1:6" ht="15" customHeight="1">
      <c r="A4" s="9">
        <f>IF(E4="",6,E4)</f>
        <v>2</v>
      </c>
      <c r="B4" s="9">
        <v>2</v>
      </c>
      <c r="C4" s="10" t="str">
        <f>IF(B4="","",VLOOKUP(B4,[1]Teilnehmer!A:B,2,0))</f>
        <v>Freilos</v>
      </c>
      <c r="D4" s="11">
        <v>60</v>
      </c>
      <c r="E4" s="11">
        <v>2</v>
      </c>
    </row>
    <row r="5" spans="1:6" ht="15" customHeight="1">
      <c r="A5" s="6">
        <f>IF(E5="",8,E5)</f>
        <v>3</v>
      </c>
      <c r="B5" s="6">
        <v>1</v>
      </c>
      <c r="C5" s="7" t="str">
        <f>IF(B5="","",VLOOKUP(B5,[1]Teilnehmer!A:B,2,0))</f>
        <v>Bauhittn Crew</v>
      </c>
      <c r="D5" s="8">
        <v>53</v>
      </c>
      <c r="E5" s="8">
        <v>3</v>
      </c>
    </row>
    <row r="6" spans="1:6" ht="15" customHeight="1">
      <c r="A6" s="9">
        <f>IF(E6="",9,E6)</f>
        <v>4</v>
      </c>
      <c r="B6" s="9">
        <v>5</v>
      </c>
      <c r="C6" s="10" t="str">
        <f>IF(B6="","",VLOOKUP(B6,[1]Teilnehmer!A:B,2,0))</f>
        <v>Hangover 96</v>
      </c>
      <c r="D6" s="11">
        <v>52</v>
      </c>
      <c r="E6" s="11">
        <v>4</v>
      </c>
    </row>
    <row r="7" spans="1:6" ht="15" customHeight="1">
      <c r="A7" s="6">
        <f>IF(E7="",4,E7)</f>
        <v>5</v>
      </c>
      <c r="B7" s="6">
        <v>6</v>
      </c>
      <c r="C7" s="7" t="str">
        <f>IF(B7="","",VLOOKUP(B7,[1]Teilnehmer!A:B,2,0))</f>
        <v>Hartfeld</v>
      </c>
      <c r="D7" s="8">
        <v>51</v>
      </c>
      <c r="E7" s="8">
        <v>5</v>
      </c>
    </row>
    <row r="8" spans="1:6" ht="15" customHeight="1">
      <c r="A8" s="9">
        <f>IF(E8="",7,E8)</f>
        <v>6</v>
      </c>
      <c r="B8" s="9">
        <v>15</v>
      </c>
      <c r="C8" s="10" t="str">
        <f>IF(B8="","",VLOOKUP(B8,[1]Teilnehmer!A:B,2,0))</f>
        <v>Schmiedfeld</v>
      </c>
      <c r="D8" s="11">
        <v>49</v>
      </c>
      <c r="E8" s="11">
        <v>6</v>
      </c>
    </row>
    <row r="9" spans="1:6" ht="15" customHeight="1">
      <c r="A9" s="6">
        <f>IF(E9="",2,E9)</f>
        <v>7</v>
      </c>
      <c r="B9" s="6">
        <v>9</v>
      </c>
      <c r="C9" s="7" t="str">
        <f>IF(B9="","",VLOOKUP(B9,[1]Teilnehmer!A:B,2,0))</f>
        <v>Das weiße Lazarett</v>
      </c>
      <c r="D9" s="8">
        <v>47</v>
      </c>
      <c r="E9" s="8">
        <v>7</v>
      </c>
    </row>
    <row r="10" spans="1:6" ht="15" customHeight="1">
      <c r="A10" s="9">
        <f>IF(E10="",1,E10)</f>
        <v>7</v>
      </c>
      <c r="B10" s="9">
        <v>10</v>
      </c>
      <c r="C10" s="10" t="str">
        <f>IF(B10="","",VLOOKUP(B10,[1]Teilnehmer!A:B,2,0))</f>
        <v>Tennis</v>
      </c>
      <c r="D10" s="11">
        <v>47</v>
      </c>
      <c r="E10" s="11">
        <v>7</v>
      </c>
    </row>
    <row r="11" spans="1:6" ht="15" customHeight="1">
      <c r="A11" s="6">
        <f>IF(E11="",5,E11)</f>
        <v>9</v>
      </c>
      <c r="B11" s="6">
        <v>3</v>
      </c>
      <c r="C11" s="7" t="str">
        <f>IF(B11="","",VLOOKUP(B11,[1]Teilnehmer!A:B,2,0))</f>
        <v>Die Gauchos</v>
      </c>
      <c r="D11" s="8">
        <v>44</v>
      </c>
      <c r="E11" s="8">
        <v>9</v>
      </c>
    </row>
    <row r="12" spans="1:6" ht="15" customHeight="1">
      <c r="A12" s="9">
        <f>IF(E12="",10,E12)</f>
        <v>9</v>
      </c>
      <c r="B12" s="9">
        <v>14</v>
      </c>
      <c r="C12" s="10" t="str">
        <f>IF(B12="","",VLOOKUP(B12,[1]Teilnehmer!A:B,2,0))</f>
        <v>DGG</v>
      </c>
      <c r="D12" s="11">
        <v>44</v>
      </c>
      <c r="E12" s="11">
        <v>9</v>
      </c>
    </row>
    <row r="13" spans="1:6" ht="15" customHeight="1">
      <c r="A13" s="6">
        <f>IF(E13="",11,E13)</f>
        <v>10</v>
      </c>
      <c r="B13" s="6">
        <v>4</v>
      </c>
      <c r="C13" s="7" t="str">
        <f>IF(B13="","",VLOOKUP(B13,[1]Teilnehmer!A:B,2,0))</f>
        <v>Naarner Old Stars</v>
      </c>
      <c r="D13" s="8">
        <v>42</v>
      </c>
      <c r="E13" s="8">
        <v>10</v>
      </c>
    </row>
    <row r="14" spans="1:6" ht="15" customHeight="1">
      <c r="A14" s="9">
        <f>IF(E14="",12,E14)</f>
        <v>11</v>
      </c>
      <c r="B14" s="9">
        <v>11</v>
      </c>
      <c r="C14" s="10" t="str">
        <f>IF(B14="","",VLOOKUP(B14,[1]Teilnehmer!A:B,2,0))</f>
        <v>Tennis II</v>
      </c>
      <c r="D14" s="11">
        <v>40</v>
      </c>
      <c r="E14" s="11">
        <v>11</v>
      </c>
    </row>
    <row r="15" spans="1:6" ht="15" customHeight="1">
      <c r="A15" s="6">
        <f>IF(E15="",13,E15)</f>
        <v>12</v>
      </c>
      <c r="B15" s="6">
        <v>8</v>
      </c>
      <c r="C15" s="7" t="str">
        <f>IF(B15="","",VLOOKUP(B15,[1]Teilnehmer!A:B,2,0))</f>
        <v>Sand Drinkers</v>
      </c>
      <c r="D15" s="8">
        <v>39</v>
      </c>
      <c r="E15" s="8">
        <v>12</v>
      </c>
    </row>
    <row r="16" spans="1:6" ht="15" customHeight="1">
      <c r="A16" s="9">
        <f>IF(E16="",14,E16)</f>
        <v>14</v>
      </c>
      <c r="B16" s="9"/>
      <c r="C16" s="10" t="str">
        <f>IF(B16="","",VLOOKUP(B16,[1]Teilnehmer!A:B,2,0))</f>
        <v/>
      </c>
      <c r="D16" s="11"/>
      <c r="E16" s="11"/>
    </row>
    <row r="17" spans="1:5" ht="15" customHeight="1">
      <c r="A17" s="6">
        <f>IF(E17="",15,E17)</f>
        <v>15</v>
      </c>
      <c r="B17" s="6"/>
      <c r="C17" s="7" t="str">
        <f>IF(B17="","",VLOOKUP(B17,[1]Teilnehmer!A:B,2,0))</f>
        <v/>
      </c>
      <c r="D17" s="8"/>
      <c r="E17" s="8"/>
    </row>
    <row r="18" spans="1:5">
      <c r="A18" s="9">
        <f>IF(E18="",16,E18)</f>
        <v>16</v>
      </c>
      <c r="B18" s="9"/>
      <c r="C18" s="10" t="str">
        <f>IF(B18="","",VLOOKUP(B18,[1]Teilnehmer!A:B,2,0))</f>
        <v/>
      </c>
      <c r="D18" s="11"/>
      <c r="E18" s="11"/>
    </row>
    <row r="19" spans="1:5">
      <c r="A19" s="6">
        <f>IF(E19="",17,E19)</f>
        <v>17</v>
      </c>
      <c r="B19" s="6"/>
      <c r="C19" s="7" t="str">
        <f>IF(B19="","",VLOOKUP(B19,[1]Teilnehmer!A:B,2,0))</f>
        <v/>
      </c>
      <c r="D19" s="8"/>
      <c r="E19" s="8"/>
    </row>
    <row r="20" spans="1:5">
      <c r="A20" s="9">
        <f>IF(E20="",18,E20)</f>
        <v>18</v>
      </c>
      <c r="B20" s="9"/>
      <c r="D20" s="11"/>
      <c r="E20" s="11"/>
    </row>
    <row r="21" spans="1:5">
      <c r="A21" s="6">
        <f>IF(E21="",19,E21)</f>
        <v>19</v>
      </c>
      <c r="B21" s="6"/>
      <c r="C21" s="7"/>
      <c r="D21" s="8"/>
      <c r="E21" s="8"/>
    </row>
    <row r="22" spans="1:5">
      <c r="A22" s="9">
        <f>IF(E22="",20,E22)</f>
        <v>20</v>
      </c>
      <c r="B22" s="9"/>
      <c r="D22" s="11"/>
      <c r="E22" s="11"/>
    </row>
    <row r="23" spans="1:5">
      <c r="A23" s="6">
        <f>IF(E23="",21,E23)</f>
        <v>21</v>
      </c>
      <c r="B23" s="6"/>
      <c r="C23" s="7"/>
      <c r="D23" s="8"/>
      <c r="E23" s="8"/>
    </row>
    <row r="24" spans="1:5">
      <c r="A24" s="9">
        <f>IF(E24="",22,E24)</f>
        <v>22</v>
      </c>
      <c r="B24" s="9"/>
      <c r="D24" s="11"/>
      <c r="E24" s="11"/>
    </row>
    <row r="25" spans="1:5">
      <c r="A25" s="6">
        <f>IF(E25="",23,E25)</f>
        <v>23</v>
      </c>
      <c r="B25" s="6"/>
      <c r="C25" s="7"/>
      <c r="D25" s="8"/>
      <c r="E25" s="8"/>
    </row>
    <row r="26" spans="1:5">
      <c r="A26" s="9">
        <f>IF(E26="",24,E26)</f>
        <v>24</v>
      </c>
      <c r="B26" s="9"/>
      <c r="D26" s="11"/>
      <c r="E26" s="11"/>
    </row>
    <row r="27" spans="1:5">
      <c r="A27" s="6">
        <f>IF(E27="",25,E27)</f>
        <v>25</v>
      </c>
      <c r="B27" s="6"/>
      <c r="C27" s="7"/>
      <c r="D27" s="8"/>
      <c r="E27" s="8"/>
    </row>
  </sheetData>
  <mergeCells count="1">
    <mergeCell ref="B1:D1"/>
  </mergeCells>
  <pageMargins left="0.70866141732283472" right="0.70866141732283472" top="0.78740157480314965" bottom="0.78740157480314965" header="0.31496062992125984" footer="0.31496062992125984"/>
  <pageSetup paperSize="9" scale="20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topLeftCell="A5" zoomScale="145" zoomScaleNormal="145" workbookViewId="0">
      <selection activeCell="C24" sqref="C24"/>
    </sheetView>
  </sheetViews>
  <sheetFormatPr baseColWidth="10" defaultRowHeight="12.75" outlineLevelCol="1"/>
  <cols>
    <col min="1" max="1" width="5.85546875" bestFit="1" customWidth="1"/>
    <col min="2" max="2" width="6.85546875" hidden="1" customWidth="1" outlineLevel="1"/>
    <col min="3" max="3" width="17.28515625" style="10" bestFit="1" customWidth="1" collapsed="1"/>
    <col min="4" max="4" width="7.140625" bestFit="1" customWidth="1"/>
    <col min="5" max="5" width="11.7109375" bestFit="1" customWidth="1"/>
    <col min="6" max="6" width="51" customWidth="1"/>
  </cols>
  <sheetData>
    <row r="1" spans="1:6" ht="35.25" customHeight="1">
      <c r="B1" s="1" t="s">
        <v>0</v>
      </c>
      <c r="C1" s="2"/>
      <c r="D1" s="2"/>
      <c r="F1" s="3" t="s">
        <v>7</v>
      </c>
    </row>
    <row r="2" spans="1:6" ht="15">
      <c r="A2" s="4" t="s">
        <v>2</v>
      </c>
      <c r="B2" s="4" t="s">
        <v>3</v>
      </c>
      <c r="C2" s="5" t="s">
        <v>4</v>
      </c>
      <c r="D2" s="4" t="s">
        <v>8</v>
      </c>
      <c r="E2" s="4" t="s">
        <v>6</v>
      </c>
    </row>
    <row r="3" spans="1:6" ht="15" customHeight="1">
      <c r="A3" s="6">
        <v>1</v>
      </c>
      <c r="B3" s="6">
        <v>9</v>
      </c>
      <c r="C3" s="7" t="str">
        <f>IF(B3="","",VLOOKUP(B3,[1]Teilnehmer!A:B,2,0))</f>
        <v>Das weiße Lazarett</v>
      </c>
      <c r="D3" s="8">
        <v>56</v>
      </c>
      <c r="E3" s="8">
        <v>1</v>
      </c>
    </row>
    <row r="4" spans="1:6" ht="15" customHeight="1">
      <c r="A4" s="9">
        <v>2</v>
      </c>
      <c r="B4" s="9">
        <v>10</v>
      </c>
      <c r="C4" s="10" t="str">
        <f>IF(B4="","",VLOOKUP(B4,[1]Teilnehmer!A:B,2,0))</f>
        <v>Tennis</v>
      </c>
      <c r="D4" s="11">
        <v>59</v>
      </c>
      <c r="E4" s="11">
        <v>2</v>
      </c>
    </row>
    <row r="5" spans="1:6" ht="15" customHeight="1">
      <c r="A5" s="6">
        <v>3</v>
      </c>
      <c r="B5" s="6">
        <v>15</v>
      </c>
      <c r="C5" s="7" t="str">
        <f>IF(B5="","",VLOOKUP(B5,[1]Teilnehmer!A:B,2,0))</f>
        <v>Schmiedfeld</v>
      </c>
      <c r="D5" s="8">
        <v>59</v>
      </c>
      <c r="E5" s="8">
        <v>2</v>
      </c>
    </row>
    <row r="6" spans="1:6" ht="15" customHeight="1">
      <c r="A6" s="9">
        <v>4</v>
      </c>
      <c r="B6" s="9">
        <v>7</v>
      </c>
      <c r="C6" s="10" t="str">
        <f>IF(B6="","",VLOOKUP(B6,[1]Teilnehmer!A:B,2,0))</f>
        <v>PDS</v>
      </c>
      <c r="D6" s="11">
        <v>68</v>
      </c>
      <c r="E6" s="11">
        <v>4</v>
      </c>
    </row>
    <row r="7" spans="1:6" ht="15" customHeight="1">
      <c r="A7" s="6">
        <v>5</v>
      </c>
      <c r="B7" s="6">
        <v>13</v>
      </c>
      <c r="C7" s="7" t="str">
        <f>IF(B7="","",VLOOKUP(B7,[1]Teilnehmer!A:B,2,0))</f>
        <v>de vam Bogenschießn</v>
      </c>
      <c r="D7" s="8">
        <v>68</v>
      </c>
      <c r="E7" s="8">
        <v>4</v>
      </c>
    </row>
    <row r="8" spans="1:6" ht="15" customHeight="1">
      <c r="A8" s="9">
        <v>6</v>
      </c>
      <c r="B8" s="9">
        <v>4</v>
      </c>
      <c r="C8" s="10" t="str">
        <f>IF(B8="","",VLOOKUP(B8,[1]Teilnehmer!A:B,2,0))</f>
        <v>Naarner Old Stars</v>
      </c>
      <c r="D8" s="11">
        <v>69</v>
      </c>
      <c r="E8" s="11">
        <v>6</v>
      </c>
    </row>
    <row r="9" spans="1:6" ht="15" customHeight="1">
      <c r="A9" s="6">
        <v>7</v>
      </c>
      <c r="B9" s="6">
        <v>1</v>
      </c>
      <c r="C9" s="7" t="str">
        <f>IF(B9="","",VLOOKUP(B9,[1]Teilnehmer!A:B,2,0))</f>
        <v>Bauhittn Crew</v>
      </c>
      <c r="D9" s="8">
        <v>71</v>
      </c>
      <c r="E9" s="8">
        <v>7</v>
      </c>
    </row>
    <row r="10" spans="1:6" ht="15" customHeight="1">
      <c r="A10" s="9">
        <v>8</v>
      </c>
      <c r="B10" s="9">
        <v>14</v>
      </c>
      <c r="C10" s="10" t="str">
        <f>IF(B10="","",VLOOKUP(B10,[1]Teilnehmer!A:B,2,0))</f>
        <v>DGG</v>
      </c>
      <c r="D10" s="11">
        <v>74</v>
      </c>
      <c r="E10" s="11">
        <v>8</v>
      </c>
    </row>
    <row r="11" spans="1:6" ht="15" customHeight="1">
      <c r="A11" s="6">
        <v>9</v>
      </c>
      <c r="B11" s="6">
        <v>8</v>
      </c>
      <c r="C11" s="7" t="str">
        <f>IF(B11="","",VLOOKUP(B11,[1]Teilnehmer!A:B,2,0))</f>
        <v>Sand Drinkers</v>
      </c>
      <c r="D11" s="8">
        <v>76</v>
      </c>
      <c r="E11" s="8">
        <v>9</v>
      </c>
    </row>
    <row r="12" spans="1:6" ht="15" customHeight="1">
      <c r="A12" s="9">
        <f>IF(E12="",10,E12)</f>
        <v>10</v>
      </c>
      <c r="B12" s="9">
        <v>12</v>
      </c>
      <c r="C12" s="10" t="str">
        <f>IF(B12="","",VLOOKUP(B12,[1]Teilnehmer!A:B,2,0))</f>
        <v>Hartfeld II</v>
      </c>
      <c r="D12" s="11">
        <v>80</v>
      </c>
      <c r="E12" s="11">
        <v>10</v>
      </c>
    </row>
    <row r="13" spans="1:6" ht="15" customHeight="1">
      <c r="A13" s="6">
        <f>IF(E13="",11,E13)</f>
        <v>11</v>
      </c>
      <c r="B13" s="6">
        <v>3</v>
      </c>
      <c r="C13" s="7" t="str">
        <f>IF(B13="","",VLOOKUP(B13,[1]Teilnehmer!A:B,2,0))</f>
        <v>Die Gauchos</v>
      </c>
      <c r="D13" s="8">
        <v>81</v>
      </c>
      <c r="E13" s="8">
        <v>11</v>
      </c>
    </row>
    <row r="14" spans="1:6" ht="15" customHeight="1">
      <c r="A14" s="9">
        <f>IF(E14="",12,E14)</f>
        <v>12</v>
      </c>
      <c r="B14" s="9">
        <v>2</v>
      </c>
      <c r="C14" s="10" t="str">
        <f>IF(B14="","",VLOOKUP(B14,[1]Teilnehmer!A:B,2,0))</f>
        <v>Freilos</v>
      </c>
      <c r="D14" s="11">
        <v>84</v>
      </c>
      <c r="E14" s="11">
        <v>12</v>
      </c>
    </row>
    <row r="15" spans="1:6" ht="15" customHeight="1">
      <c r="A15" s="6">
        <f>IF(E15="",13,E15)</f>
        <v>12</v>
      </c>
      <c r="B15" s="6">
        <v>5</v>
      </c>
      <c r="C15" s="7" t="str">
        <f>IF(B15="","",VLOOKUP(B15,[1]Teilnehmer!A:B,2,0))</f>
        <v>Hangover 96</v>
      </c>
      <c r="D15" s="8">
        <v>84</v>
      </c>
      <c r="E15" s="8">
        <v>12</v>
      </c>
    </row>
    <row r="16" spans="1:6" ht="15" customHeight="1">
      <c r="A16" s="9">
        <f>IF(E16="",14,E16)</f>
        <v>14</v>
      </c>
      <c r="B16" s="9">
        <v>6</v>
      </c>
      <c r="C16" s="10" t="str">
        <f>IF(B16="","",VLOOKUP(B16,[1]Teilnehmer!A:B,2,0))</f>
        <v>Hartfeld</v>
      </c>
      <c r="D16" s="11">
        <v>96</v>
      </c>
      <c r="E16" s="11">
        <v>14</v>
      </c>
    </row>
    <row r="17" spans="1:5" ht="15" customHeight="1">
      <c r="A17" s="6">
        <f>IF(E17="",15,E17)</f>
        <v>15</v>
      </c>
      <c r="B17" s="6"/>
      <c r="C17" s="7"/>
      <c r="D17" s="8"/>
      <c r="E17" s="8"/>
    </row>
    <row r="18" spans="1:5">
      <c r="A18" s="9">
        <f>IF(E18="",16,E18)</f>
        <v>16</v>
      </c>
      <c r="B18" s="9"/>
      <c r="C18" s="10" t="str">
        <f>IF(B18="","",VLOOKUP(B18,[1]Teilnehmer!A:B,2,0))</f>
        <v/>
      </c>
      <c r="D18" s="11"/>
      <c r="E18" s="11"/>
    </row>
    <row r="19" spans="1:5">
      <c r="A19" s="6">
        <f>IF(E19="",17,E19)</f>
        <v>17</v>
      </c>
      <c r="B19" s="6"/>
      <c r="C19" s="7" t="str">
        <f>IF(B19="","",VLOOKUP(B19,[1]Teilnehmer!A:B,2,0))</f>
        <v/>
      </c>
      <c r="D19" s="8"/>
      <c r="E19" s="8"/>
    </row>
    <row r="20" spans="1:5">
      <c r="A20" s="9">
        <f>IF(E20="",18,E20)</f>
        <v>18</v>
      </c>
      <c r="B20" s="9"/>
      <c r="D20" s="11"/>
      <c r="E20" s="11"/>
    </row>
    <row r="21" spans="1:5">
      <c r="A21" s="6">
        <f>IF(E21="",19,E21)</f>
        <v>19</v>
      </c>
      <c r="B21" s="6"/>
      <c r="C21" s="7"/>
      <c r="D21" s="8"/>
      <c r="E21" s="8"/>
    </row>
    <row r="22" spans="1:5">
      <c r="A22" s="9">
        <f>IF(E22="",20,E22)</f>
        <v>20</v>
      </c>
      <c r="B22" s="9"/>
      <c r="D22" s="11"/>
      <c r="E22" s="11"/>
    </row>
    <row r="23" spans="1:5">
      <c r="A23" s="6">
        <f>IF(E23="",21,E23)</f>
        <v>21</v>
      </c>
      <c r="B23" s="6"/>
      <c r="C23" s="7"/>
      <c r="D23" s="8"/>
      <c r="E23" s="8"/>
    </row>
    <row r="24" spans="1:5">
      <c r="A24" s="9">
        <f>IF(E24="",22,E24)</f>
        <v>22</v>
      </c>
      <c r="B24" s="9"/>
      <c r="D24" s="11"/>
      <c r="E24" s="11"/>
    </row>
    <row r="25" spans="1:5">
      <c r="A25" s="6">
        <f>IF(E25="",23,E25)</f>
        <v>23</v>
      </c>
      <c r="B25" s="6"/>
      <c r="C25" s="7"/>
      <c r="D25" s="8"/>
      <c r="E25" s="8"/>
    </row>
    <row r="26" spans="1:5">
      <c r="A26" s="9">
        <f>IF(E26="",24,E26)</f>
        <v>24</v>
      </c>
      <c r="B26" s="9"/>
      <c r="D26" s="11"/>
      <c r="E26" s="11"/>
    </row>
    <row r="27" spans="1:5">
      <c r="A27" s="6">
        <f>IF(E27="",25,E27)</f>
        <v>25</v>
      </c>
      <c r="B27" s="6"/>
      <c r="C27" s="7"/>
      <c r="D27" s="8"/>
      <c r="E27" s="8"/>
    </row>
  </sheetData>
  <mergeCells count="1">
    <mergeCell ref="B1:D1"/>
  </mergeCells>
  <pageMargins left="0.70866141732283472" right="0.70866141732283472" top="0.78740157480314965" bottom="0.78740157480314965" header="0.31496062992125984" footer="0.31496062992125984"/>
  <pageSetup paperSize="9" scale="20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zoomScale="145" zoomScaleNormal="145" workbookViewId="0">
      <selection activeCell="C24" sqref="C24"/>
    </sheetView>
  </sheetViews>
  <sheetFormatPr baseColWidth="10" defaultRowHeight="12.75" outlineLevelCol="1"/>
  <cols>
    <col min="1" max="1" width="5.85546875" bestFit="1" customWidth="1"/>
    <col min="2" max="2" width="6.85546875" hidden="1" customWidth="1" outlineLevel="1"/>
    <col min="3" max="3" width="21.7109375" style="10" bestFit="1" customWidth="1" collapsed="1"/>
    <col min="4" max="4" width="11.7109375" bestFit="1" customWidth="1"/>
    <col min="5" max="5" width="51" customWidth="1"/>
  </cols>
  <sheetData>
    <row r="1" spans="1:8" ht="35.25" customHeight="1">
      <c r="B1" s="1" t="s">
        <v>0</v>
      </c>
      <c r="C1" s="1"/>
      <c r="E1" s="3" t="s">
        <v>9</v>
      </c>
    </row>
    <row r="2" spans="1:8" ht="15">
      <c r="A2" s="4" t="s">
        <v>2</v>
      </c>
      <c r="B2" s="4" t="s">
        <v>3</v>
      </c>
      <c r="C2" s="5" t="s">
        <v>4</v>
      </c>
      <c r="D2" s="4" t="s">
        <v>6</v>
      </c>
    </row>
    <row r="3" spans="1:8" ht="15" customHeight="1">
      <c r="A3" s="6">
        <f>IF(D3="",3,D3)</f>
        <v>1</v>
      </c>
      <c r="B3" s="6">
        <v>8</v>
      </c>
      <c r="C3" s="7" t="str">
        <f>IF(B3="","",VLOOKUP(B3,[1]Teilnehmer!A:B,2,0))</f>
        <v>Sand Drinkers</v>
      </c>
      <c r="D3" s="6">
        <v>1</v>
      </c>
    </row>
    <row r="4" spans="1:8" ht="15" customHeight="1">
      <c r="A4" s="9">
        <f>IF(D4="",6,D4)</f>
        <v>2</v>
      </c>
      <c r="B4" s="9">
        <v>7</v>
      </c>
      <c r="C4" s="10" t="str">
        <f>IF(B4="","",VLOOKUP(B4,[1]Teilnehmer!A:B,2,0))</f>
        <v>PDS</v>
      </c>
      <c r="D4" s="9">
        <v>2</v>
      </c>
    </row>
    <row r="5" spans="1:8" ht="15" customHeight="1">
      <c r="A5" s="6">
        <f>IF(D5="",8,D5)</f>
        <v>3</v>
      </c>
      <c r="B5" s="6">
        <v>10</v>
      </c>
      <c r="C5" s="7" t="str">
        <f>IF(B5="","",VLOOKUP(B5,[1]Teilnehmer!A:B,2,0))</f>
        <v>Tennis</v>
      </c>
      <c r="D5" s="6">
        <v>3</v>
      </c>
    </row>
    <row r="6" spans="1:8" ht="15" customHeight="1">
      <c r="A6" s="9">
        <f>IF(D6="",9,D6)</f>
        <v>4</v>
      </c>
      <c r="B6" s="9">
        <v>9</v>
      </c>
      <c r="C6" s="10" t="str">
        <f>IF(B6="","",VLOOKUP(B6,[1]Teilnehmer!A:B,2,0))</f>
        <v>Das weiße Lazarett</v>
      </c>
      <c r="D6" s="9">
        <v>4</v>
      </c>
    </row>
    <row r="7" spans="1:8" ht="15" customHeight="1">
      <c r="A7" s="6">
        <f>IF(D7="",4,D7)</f>
        <v>5</v>
      </c>
      <c r="B7" s="6">
        <v>1</v>
      </c>
      <c r="C7" s="7" t="str">
        <f>IF(B7="","",VLOOKUP(B7,[1]Teilnehmer!A:B,2,0))</f>
        <v>Bauhittn Crew</v>
      </c>
      <c r="D7" s="6">
        <v>5</v>
      </c>
      <c r="F7" s="1"/>
      <c r="G7" s="1"/>
      <c r="H7" s="12"/>
    </row>
    <row r="8" spans="1:8" ht="15" customHeight="1">
      <c r="A8" s="9">
        <f>IF(D8="",7,D8)</f>
        <v>6</v>
      </c>
      <c r="B8" s="9">
        <v>5</v>
      </c>
      <c r="C8" s="10" t="str">
        <f>IF(B8="","",VLOOKUP(B8,[1]Teilnehmer!A:B,2,0))</f>
        <v>Hangover 96</v>
      </c>
      <c r="D8" s="9">
        <v>6</v>
      </c>
    </row>
    <row r="9" spans="1:8" ht="15" customHeight="1">
      <c r="A9" s="6">
        <f>IF(D9="",2,D9)</f>
        <v>7</v>
      </c>
      <c r="B9" s="6">
        <v>2</v>
      </c>
      <c r="C9" s="7" t="str">
        <f>IF(B9="","",VLOOKUP(B9,[1]Teilnehmer!A:B,2,0))</f>
        <v>Freilos</v>
      </c>
      <c r="D9" s="6">
        <v>7</v>
      </c>
    </row>
    <row r="10" spans="1:8" ht="15" customHeight="1">
      <c r="A10" s="9">
        <f>IF(D10="",1,D10)</f>
        <v>8</v>
      </c>
      <c r="B10" s="9">
        <v>14</v>
      </c>
      <c r="C10" s="10" t="str">
        <f>IF(B10="","",VLOOKUP(B10,[1]Teilnehmer!A:B,2,0))</f>
        <v>DGG</v>
      </c>
      <c r="D10" s="9">
        <v>8</v>
      </c>
    </row>
    <row r="11" spans="1:8" ht="15" customHeight="1">
      <c r="A11" s="6">
        <f>IF(D11="",5,D11)</f>
        <v>9</v>
      </c>
      <c r="B11" s="6">
        <v>4</v>
      </c>
      <c r="C11" s="7" t="str">
        <f>IF(B11="","",VLOOKUP(B11,[1]Teilnehmer!A:B,2,0))</f>
        <v>Naarner Old Stars</v>
      </c>
      <c r="D11" s="6">
        <v>9</v>
      </c>
    </row>
    <row r="12" spans="1:8">
      <c r="A12" s="9">
        <f>IF(D12="",10,D12)</f>
        <v>10</v>
      </c>
      <c r="B12" s="9">
        <v>3</v>
      </c>
      <c r="C12" s="10" t="str">
        <f>IF(B12="","",VLOOKUP(B12,[1]Teilnehmer!A:B,2,0))</f>
        <v>Die Gauchos</v>
      </c>
      <c r="D12" s="9">
        <v>10</v>
      </c>
    </row>
    <row r="13" spans="1:8">
      <c r="A13" s="6">
        <f>IF(D13="",11,D13)</f>
        <v>11</v>
      </c>
      <c r="B13" s="6"/>
      <c r="C13" s="7" t="str">
        <f>IF(B13="","",VLOOKUP(B13,[1]Teilnehmer!A:B,2,0))</f>
        <v/>
      </c>
      <c r="D13" s="6"/>
    </row>
    <row r="14" spans="1:8">
      <c r="A14" s="9">
        <f>IF(D14="",12,D14)</f>
        <v>12</v>
      </c>
      <c r="B14" s="9"/>
      <c r="C14" s="10" t="str">
        <f>IF(B14="","",VLOOKUP(B14,[1]Teilnehmer!A:B,2,0))</f>
        <v/>
      </c>
      <c r="D14" s="9"/>
    </row>
    <row r="15" spans="1:8">
      <c r="A15" s="6">
        <f>IF(D15="",13,D15)</f>
        <v>13</v>
      </c>
      <c r="B15" s="6"/>
      <c r="C15" s="7" t="str">
        <f>IF(B15="","",VLOOKUP(B15,[1]Teilnehmer!A:B,2,0))</f>
        <v/>
      </c>
      <c r="D15" s="6"/>
    </row>
    <row r="16" spans="1:8">
      <c r="A16" s="9">
        <f>IF(D16="",14,D16)</f>
        <v>14</v>
      </c>
      <c r="B16" s="9"/>
      <c r="C16" s="10" t="str">
        <f>IF(B16="","",VLOOKUP(B16,[1]Teilnehmer!A:B,2,0))</f>
        <v/>
      </c>
      <c r="D16" s="9"/>
    </row>
    <row r="17" spans="1:4">
      <c r="A17" s="6">
        <f>IF(D17="",15,D17)</f>
        <v>15</v>
      </c>
      <c r="B17" s="6"/>
      <c r="C17" s="7" t="str">
        <f>IF(B17="","",VLOOKUP(B17,[1]Teilnehmer!A:B,2,0))</f>
        <v/>
      </c>
      <c r="D17" s="6"/>
    </row>
    <row r="18" spans="1:4">
      <c r="A18" s="9">
        <f>IF(D18="",16,D18)</f>
        <v>16</v>
      </c>
      <c r="B18" s="9"/>
      <c r="C18" s="10" t="str">
        <f>IF(B18="","",VLOOKUP(B18,[1]Teilnehmer!A:B,2,0))</f>
        <v/>
      </c>
      <c r="D18" s="9"/>
    </row>
    <row r="19" spans="1:4">
      <c r="A19" s="6">
        <f>IF(D19="",17,D19)</f>
        <v>17</v>
      </c>
      <c r="B19" s="6"/>
      <c r="C19" s="7" t="str">
        <f>IF(B19="","",VLOOKUP(B19,[1]Teilnehmer!A:B,2,0))</f>
        <v/>
      </c>
      <c r="D19" s="6"/>
    </row>
    <row r="20" spans="1:4">
      <c r="A20" s="9">
        <f>IF(D20="",18,D20)</f>
        <v>18</v>
      </c>
      <c r="B20" s="9"/>
      <c r="D20" s="9"/>
    </row>
    <row r="21" spans="1:4">
      <c r="A21" s="6">
        <f>IF(D21="",19,D21)</f>
        <v>19</v>
      </c>
      <c r="B21" s="6"/>
      <c r="C21" s="7"/>
      <c r="D21" s="6"/>
    </row>
    <row r="22" spans="1:4">
      <c r="A22" s="9">
        <f>IF(D22="",20,D22)</f>
        <v>20</v>
      </c>
      <c r="B22" s="9"/>
      <c r="D22" s="9"/>
    </row>
    <row r="23" spans="1:4">
      <c r="A23" s="6">
        <f>IF(D23="",21,D23)</f>
        <v>21</v>
      </c>
      <c r="B23" s="6"/>
      <c r="C23" s="7"/>
      <c r="D23" s="6"/>
    </row>
    <row r="24" spans="1:4">
      <c r="A24" s="9">
        <f>IF(D24="",22,D24)</f>
        <v>22</v>
      </c>
      <c r="B24" s="9"/>
      <c r="D24" s="9"/>
    </row>
    <row r="25" spans="1:4">
      <c r="A25" s="6">
        <f>IF(D25="",23,D25)</f>
        <v>23</v>
      </c>
      <c r="B25" s="6"/>
      <c r="C25" s="7"/>
      <c r="D25" s="6"/>
    </row>
    <row r="26" spans="1:4">
      <c r="A26" s="9">
        <f>IF(D26="",24,D26)</f>
        <v>24</v>
      </c>
      <c r="B26" s="9"/>
      <c r="D26" s="9"/>
    </row>
    <row r="27" spans="1:4">
      <c r="A27" s="6">
        <f>IF(D27="",25,D27)</f>
        <v>25</v>
      </c>
      <c r="B27" s="6"/>
      <c r="C27" s="7"/>
      <c r="D27" s="6"/>
    </row>
  </sheetData>
  <mergeCells count="2">
    <mergeCell ref="B1:C1"/>
    <mergeCell ref="F7:G7"/>
  </mergeCells>
  <pageMargins left="0.70866141732283472" right="0.70866141732283472" top="0.78740157480314965" bottom="0.78740157480314965" header="0.31496062992125984" footer="0.31496062992125984"/>
  <pageSetup paperSize="9" scale="18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zoomScale="145" zoomScaleNormal="145" workbookViewId="0">
      <selection activeCell="C6" sqref="C6"/>
    </sheetView>
  </sheetViews>
  <sheetFormatPr baseColWidth="10" defaultRowHeight="12.75" outlineLevelCol="1"/>
  <cols>
    <col min="1" max="1" width="5.85546875" bestFit="1" customWidth="1"/>
    <col min="2" max="2" width="6.85546875" hidden="1" customWidth="1" outlineLevel="1"/>
    <col min="3" max="3" width="21.7109375" style="10" bestFit="1" customWidth="1" collapsed="1"/>
    <col min="4" max="4" width="11.7109375" bestFit="1" customWidth="1"/>
    <col min="5" max="5" width="51" customWidth="1"/>
  </cols>
  <sheetData>
    <row r="1" spans="1:5" ht="35.25" customHeight="1">
      <c r="B1" s="1" t="s">
        <v>0</v>
      </c>
      <c r="C1" s="1"/>
      <c r="E1" s="3" t="s">
        <v>10</v>
      </c>
    </row>
    <row r="2" spans="1:5" ht="15">
      <c r="A2" s="4" t="s">
        <v>2</v>
      </c>
      <c r="B2" s="4" t="s">
        <v>3</v>
      </c>
      <c r="C2" s="5" t="s">
        <v>4</v>
      </c>
      <c r="D2" s="4" t="s">
        <v>6</v>
      </c>
    </row>
    <row r="3" spans="1:5" ht="15" customHeight="1">
      <c r="A3" s="6">
        <v>1</v>
      </c>
      <c r="B3" s="6">
        <v>10</v>
      </c>
      <c r="C3" s="7" t="str">
        <f>IF(B3="","",VLOOKUP(B3,[1]Teilnehmer!A:B,2,0))</f>
        <v>Tennis</v>
      </c>
      <c r="D3" s="6">
        <v>1</v>
      </c>
    </row>
    <row r="4" spans="1:5" ht="15" customHeight="1">
      <c r="A4" s="9">
        <v>2</v>
      </c>
      <c r="B4" s="9">
        <v>6</v>
      </c>
      <c r="C4" s="10" t="str">
        <f>IF(B4="","",VLOOKUP(B4,[1]Teilnehmer!A:B,2,0))</f>
        <v>Hartfeld</v>
      </c>
      <c r="D4" s="9">
        <v>2</v>
      </c>
    </row>
    <row r="5" spans="1:5" ht="15" customHeight="1">
      <c r="A5" s="6">
        <v>3</v>
      </c>
      <c r="B5" s="6">
        <v>9</v>
      </c>
      <c r="C5" s="7" t="str">
        <f>IF(B5="","",VLOOKUP(B5,[1]Teilnehmer!A:B,2,0))</f>
        <v>Das weiße Lazarett</v>
      </c>
      <c r="D5" s="6">
        <v>3</v>
      </c>
    </row>
    <row r="6" spans="1:5" ht="15" customHeight="1">
      <c r="A6" s="9">
        <v>4</v>
      </c>
      <c r="B6" s="9">
        <v>4</v>
      </c>
      <c r="C6" s="10" t="str">
        <f>IF(B6="","",VLOOKUP(B6,[1]Teilnehmer!A:B,2,0))</f>
        <v>Naarner Old Stars</v>
      </c>
      <c r="D6" s="9">
        <v>4</v>
      </c>
    </row>
    <row r="7" spans="1:5" ht="15" customHeight="1">
      <c r="A7" s="6">
        <v>5</v>
      </c>
      <c r="B7" s="6">
        <v>2</v>
      </c>
      <c r="C7" s="7" t="str">
        <f>IF(B7="","",VLOOKUP(B7,[1]Teilnehmer!A:B,2,0))</f>
        <v>Freilos</v>
      </c>
      <c r="D7" s="6">
        <v>5</v>
      </c>
    </row>
    <row r="8" spans="1:5" ht="15" customHeight="1">
      <c r="A8" s="9">
        <v>6</v>
      </c>
      <c r="B8" s="9">
        <v>8</v>
      </c>
      <c r="C8" s="10" t="str">
        <f>IF(B8="","",VLOOKUP(B8,[1]Teilnehmer!A:B,2,0))</f>
        <v>Sand Drinkers</v>
      </c>
      <c r="D8" s="9">
        <v>6</v>
      </c>
    </row>
    <row r="9" spans="1:5" ht="15" customHeight="1">
      <c r="A9" s="6">
        <v>7</v>
      </c>
      <c r="B9" s="6">
        <v>1</v>
      </c>
      <c r="C9" s="7" t="str">
        <f>IF(B9="","",VLOOKUP(B9,[1]Teilnehmer!A:B,2,0))</f>
        <v>Bauhittn Crew</v>
      </c>
      <c r="D9" s="6">
        <v>7</v>
      </c>
    </row>
    <row r="10" spans="1:5" ht="15" customHeight="1">
      <c r="A10" s="9">
        <v>8</v>
      </c>
      <c r="B10" s="9">
        <v>5</v>
      </c>
      <c r="C10" s="10" t="str">
        <f>IF(B10="","",VLOOKUP(B10,[1]Teilnehmer!A:B,2,0))</f>
        <v>Hangover 96</v>
      </c>
      <c r="D10" s="9">
        <v>8</v>
      </c>
    </row>
    <row r="11" spans="1:5" ht="15" customHeight="1">
      <c r="A11" s="6">
        <v>9</v>
      </c>
      <c r="B11" s="6">
        <v>7</v>
      </c>
      <c r="C11" s="7" t="str">
        <f>IF(B11="","",VLOOKUP(B11,[1]Teilnehmer!A:B,2,0))</f>
        <v>PDS</v>
      </c>
      <c r="D11" s="6">
        <v>9</v>
      </c>
    </row>
    <row r="12" spans="1:5" ht="15" customHeight="1">
      <c r="A12" s="9">
        <v>10</v>
      </c>
      <c r="B12" s="9">
        <v>3</v>
      </c>
      <c r="C12" s="10" t="str">
        <f>IF(B12="","",VLOOKUP(B12,[1]Teilnehmer!A:B,2,0))</f>
        <v>Die Gauchos</v>
      </c>
      <c r="D12" s="9">
        <v>10</v>
      </c>
    </row>
    <row r="13" spans="1:5" ht="15" customHeight="1">
      <c r="A13" s="6">
        <f>IF(D13="",11,D13)</f>
        <v>11</v>
      </c>
      <c r="B13" s="6"/>
      <c r="C13" s="7" t="str">
        <f>IF(B13="","",VLOOKUP(B13,[1]Teilnehmer!A:B,2,0))</f>
        <v/>
      </c>
      <c r="D13" s="6"/>
    </row>
    <row r="14" spans="1:5" ht="15" customHeight="1">
      <c r="A14" s="9">
        <f>IF(D14="",12,D14)</f>
        <v>12</v>
      </c>
      <c r="B14" s="9"/>
      <c r="C14" s="10" t="str">
        <f>IF(B14="","",VLOOKUP(B14,[1]Teilnehmer!A:B,2,0))</f>
        <v/>
      </c>
      <c r="D14" s="9"/>
    </row>
    <row r="15" spans="1:5" ht="15" customHeight="1">
      <c r="A15" s="6">
        <f>IF(D15="",13,D15)</f>
        <v>13</v>
      </c>
      <c r="B15" s="6"/>
      <c r="C15" s="7" t="str">
        <f>IF(B15="","",VLOOKUP(B15,[1]Teilnehmer!A:B,2,0))</f>
        <v/>
      </c>
      <c r="D15" s="6"/>
    </row>
    <row r="16" spans="1:5" ht="15" customHeight="1">
      <c r="A16" s="9">
        <f>IF(D16="",14,D16)</f>
        <v>14</v>
      </c>
      <c r="B16" s="9"/>
      <c r="C16" s="10" t="str">
        <f>IF(B16="","",VLOOKUP(B16,[1]Teilnehmer!A:B,2,0))</f>
        <v/>
      </c>
      <c r="D16" s="9"/>
    </row>
    <row r="17" spans="1:4" ht="15" customHeight="1">
      <c r="A17" s="6">
        <f>IF(D17="",15,D17)</f>
        <v>15</v>
      </c>
      <c r="B17" s="6"/>
      <c r="C17" s="7" t="str">
        <f>IF(B17="","",VLOOKUP(B17,[1]Teilnehmer!A:B,2,0))</f>
        <v/>
      </c>
      <c r="D17" s="6"/>
    </row>
    <row r="18" spans="1:4">
      <c r="A18" s="9">
        <f>IF(D18="",16,D18)</f>
        <v>16</v>
      </c>
      <c r="B18" s="9"/>
      <c r="C18" s="10" t="str">
        <f>IF(B18="","",VLOOKUP(B18,[1]Teilnehmer!A:B,2,0))</f>
        <v/>
      </c>
      <c r="D18" s="9"/>
    </row>
    <row r="19" spans="1:4">
      <c r="A19" s="6">
        <f>IF(D19="",17,D19)</f>
        <v>17</v>
      </c>
      <c r="B19" s="6"/>
      <c r="C19" s="7" t="str">
        <f>IF(B19="","",VLOOKUP(B19,[1]Teilnehmer!A:B,2,0))</f>
        <v/>
      </c>
      <c r="D19" s="6"/>
    </row>
    <row r="20" spans="1:4">
      <c r="A20" s="9">
        <f>IF(D20="",18,D20)</f>
        <v>18</v>
      </c>
      <c r="B20" s="9"/>
      <c r="D20" s="9"/>
    </row>
    <row r="21" spans="1:4">
      <c r="A21" s="6">
        <f>IF(D21="",19,D21)</f>
        <v>19</v>
      </c>
      <c r="B21" s="6"/>
      <c r="C21" s="7"/>
      <c r="D21" s="6"/>
    </row>
    <row r="22" spans="1:4">
      <c r="A22" s="9">
        <f>IF(D22="",20,D22)</f>
        <v>20</v>
      </c>
      <c r="B22" s="9"/>
      <c r="D22" s="9"/>
    </row>
    <row r="23" spans="1:4">
      <c r="A23" s="6">
        <f>IF(D23="",21,D23)</f>
        <v>21</v>
      </c>
      <c r="B23" s="6"/>
      <c r="C23" s="7"/>
      <c r="D23" s="6"/>
    </row>
    <row r="24" spans="1:4">
      <c r="A24" s="9">
        <f>IF(D24="",22,D24)</f>
        <v>22</v>
      </c>
      <c r="B24" s="9"/>
      <c r="D24" s="9"/>
    </row>
    <row r="25" spans="1:4">
      <c r="A25" s="6">
        <f>IF(D25="",23,D25)</f>
        <v>23</v>
      </c>
      <c r="B25" s="6"/>
      <c r="C25" s="7"/>
      <c r="D25" s="6"/>
    </row>
    <row r="26" spans="1:4">
      <c r="A26" s="9">
        <f>IF(D26="",24,D26)</f>
        <v>24</v>
      </c>
      <c r="B26" s="9"/>
      <c r="D26" s="9"/>
    </row>
    <row r="27" spans="1:4">
      <c r="A27" s="6">
        <f>IF(D27="",25,D27)</f>
        <v>25</v>
      </c>
      <c r="B27" s="6"/>
      <c r="C27" s="7"/>
      <c r="D27" s="6"/>
    </row>
  </sheetData>
  <mergeCells count="1">
    <mergeCell ref="B1:C1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Gesamtwertung</vt:lpstr>
      <vt:lpstr>Bogenschießen</vt:lpstr>
      <vt:lpstr>DiscGolf</vt:lpstr>
      <vt:lpstr>Volleyball</vt:lpstr>
      <vt:lpstr>Wuzzler</vt:lpstr>
      <vt:lpstr>Bogenschießen!Druckbereich</vt:lpstr>
      <vt:lpstr>DiscGolf!Druckbereich</vt:lpstr>
      <vt:lpstr>Volleyball!Druckbereich</vt:lpstr>
      <vt:lpstr>Wuzzler!Druckbereich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chef</dc:creator>
  <cp:lastModifiedBy>chef</cp:lastModifiedBy>
  <dcterms:created xsi:type="dcterms:W3CDTF">2016-09-04T18:22:56Z</dcterms:created>
  <dcterms:modified xsi:type="dcterms:W3CDTF">2016-09-04T18:47:23Z</dcterms:modified>
</cp:coreProperties>
</file>